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debicka\Desktop\"/>
    </mc:Choice>
  </mc:AlternateContent>
  <xr:revisionPtr revIDLastSave="0" documentId="13_ncr:1_{67891A66-3E0E-4BA4-9E2F-1A2C8156E6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5" r:id="rId1"/>
    <sheet name="Za ł.Nr2" sheetId="6" r:id="rId2"/>
    <sheet name="Zał.Nr3" sheetId="7" r:id="rId3"/>
    <sheet name="Arkusz1" sheetId="1" r:id="rId4"/>
  </sheets>
  <definedNames>
    <definedName name="_xlnm._FilterDatabase" localSheetId="0" hidden="1">Zał.Nr1!$C$1:$C$694</definedName>
    <definedName name="_xlnm.Print_Area" localSheetId="0">Zał.Nr1!$A$1:$H$479</definedName>
    <definedName name="_xlnm.Print_Area" localSheetId="2">Zał.Nr3!$A$1:$G$198</definedName>
    <definedName name="_xlnm.Print_Titles" localSheetId="0">Zał.Nr1!$7:$9</definedName>
    <definedName name="_xlnm.Print_Titles" localSheetId="2">Zał.Nr3!$10:$11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6" i="7" l="1"/>
  <c r="G195" i="7"/>
  <c r="G194" i="7" s="1"/>
  <c r="G192" i="7" s="1"/>
  <c r="G190" i="7"/>
  <c r="G189" i="7"/>
  <c r="G187" i="7" s="1"/>
  <c r="F184" i="7"/>
  <c r="G182" i="7"/>
  <c r="G181" i="7" s="1"/>
  <c r="G179" i="7" s="1"/>
  <c r="F178" i="7"/>
  <c r="G176" i="7"/>
  <c r="G175" i="7"/>
  <c r="G174" i="7"/>
  <c r="G172" i="7" s="1"/>
  <c r="I171" i="7" s="1"/>
  <c r="F171" i="7"/>
  <c r="G169" i="7"/>
  <c r="G168" i="7"/>
  <c r="G167" i="7"/>
  <c r="G166" i="7" s="1"/>
  <c r="G164" i="7" s="1"/>
  <c r="F163" i="7"/>
  <c r="G161" i="7"/>
  <c r="G160" i="7"/>
  <c r="G159" i="7"/>
  <c r="G158" i="7" s="1"/>
  <c r="G156" i="7" s="1"/>
  <c r="G152" i="7"/>
  <c r="G151" i="7"/>
  <c r="G149" i="7" s="1"/>
  <c r="G147" i="7"/>
  <c r="G146" i="7"/>
  <c r="G145" i="7"/>
  <c r="G144" i="7"/>
  <c r="G143" i="7"/>
  <c r="G142" i="7" s="1"/>
  <c r="G140" i="7" s="1"/>
  <c r="G138" i="7"/>
  <c r="G137" i="7"/>
  <c r="G135" i="7" s="1"/>
  <c r="G133" i="7"/>
  <c r="G132" i="7"/>
  <c r="G131" i="7"/>
  <c r="G130" i="7"/>
  <c r="G129" i="7"/>
  <c r="G128" i="7" s="1"/>
  <c r="G126" i="7" s="1"/>
  <c r="G124" i="7"/>
  <c r="G123" i="7"/>
  <c r="G121" i="7" s="1"/>
  <c r="G119" i="7" s="1"/>
  <c r="G122" i="7"/>
  <c r="G117" i="7"/>
  <c r="G116" i="7" s="1"/>
  <c r="G114" i="7" s="1"/>
  <c r="G112" i="7"/>
  <c r="G111" i="7"/>
  <c r="G110" i="7"/>
  <c r="G109" i="7"/>
  <c r="G108" i="7"/>
  <c r="G107" i="7"/>
  <c r="G105" i="7" s="1"/>
  <c r="G103" i="7"/>
  <c r="G102" i="7"/>
  <c r="G101" i="7"/>
  <c r="G100" i="7" s="1"/>
  <c r="G98" i="7" s="1"/>
  <c r="G96" i="7"/>
  <c r="G95" i="7"/>
  <c r="G93" i="7" s="1"/>
  <c r="G91" i="7"/>
  <c r="G90" i="7"/>
  <c r="G89" i="7"/>
  <c r="G88" i="7"/>
  <c r="G87" i="7"/>
  <c r="G86" i="7" s="1"/>
  <c r="G84" i="7" s="1"/>
  <c r="G82" i="7"/>
  <c r="G81" i="7"/>
  <c r="G79" i="7" s="1"/>
  <c r="G77" i="7"/>
  <c r="G76" i="7" s="1"/>
  <c r="G74" i="7" s="1"/>
  <c r="G72" i="7"/>
  <c r="G71" i="7"/>
  <c r="G69" i="7" s="1"/>
  <c r="G67" i="7" s="1"/>
  <c r="G70" i="7"/>
  <c r="G65" i="7"/>
  <c r="G64" i="7"/>
  <c r="G63" i="7"/>
  <c r="G62" i="7"/>
  <c r="G61" i="7"/>
  <c r="G60" i="7" s="1"/>
  <c r="G58" i="7" s="1"/>
  <c r="G56" i="7"/>
  <c r="G55" i="7"/>
  <c r="G53" i="7" s="1"/>
  <c r="G51" i="7"/>
  <c r="G50" i="7"/>
  <c r="G49" i="7"/>
  <c r="G48" i="7"/>
  <c r="G47" i="7"/>
  <c r="G46" i="7" s="1"/>
  <c r="G44" i="7" s="1"/>
  <c r="G42" i="7" s="1"/>
  <c r="I42" i="7" s="1"/>
  <c r="F41" i="7"/>
  <c r="G39" i="7"/>
  <c r="G35" i="7" s="1"/>
  <c r="G33" i="7" s="1"/>
  <c r="G38" i="7"/>
  <c r="G37" i="7"/>
  <c r="G36" i="7"/>
  <c r="F32" i="7"/>
  <c r="G30" i="7"/>
  <c r="G29" i="7"/>
  <c r="G27" i="7" s="1"/>
  <c r="F26" i="7"/>
  <c r="G24" i="7"/>
  <c r="G23" i="7"/>
  <c r="G21" i="7" s="1"/>
  <c r="G19" i="7" s="1"/>
  <c r="G22" i="7"/>
  <c r="F18" i="7"/>
  <c r="G16" i="7"/>
  <c r="I200" i="7" s="1"/>
  <c r="G15" i="7"/>
  <c r="G13" i="7" s="1"/>
  <c r="F12" i="7"/>
  <c r="F198" i="7" s="1"/>
  <c r="I18" i="6"/>
  <c r="H18" i="6"/>
  <c r="G18" i="6"/>
  <c r="F18" i="6"/>
  <c r="F17" i="6"/>
  <c r="E17" i="6"/>
  <c r="D17" i="6"/>
  <c r="G16" i="6"/>
  <c r="F16" i="6"/>
  <c r="E16" i="6"/>
  <c r="D16" i="6"/>
  <c r="G15" i="6"/>
  <c r="F15" i="6"/>
  <c r="E15" i="6"/>
  <c r="D15" i="6"/>
  <c r="D18" i="6" s="1"/>
  <c r="E14" i="6"/>
  <c r="E18" i="6" s="1"/>
  <c r="H478" i="5"/>
  <c r="H477" i="5"/>
  <c r="H476" i="5"/>
  <c r="H475" i="5"/>
  <c r="H474" i="5"/>
  <c r="H473" i="5"/>
  <c r="G472" i="5"/>
  <c r="G471" i="5" s="1"/>
  <c r="G470" i="5" s="1"/>
  <c r="F472" i="5"/>
  <c r="H472" i="5" s="1"/>
  <c r="H469" i="5"/>
  <c r="H468" i="5"/>
  <c r="H467" i="5"/>
  <c r="H466" i="5"/>
  <c r="H465" i="5"/>
  <c r="H464" i="5"/>
  <c r="H463" i="5"/>
  <c r="H462" i="5"/>
  <c r="H461" i="5"/>
  <c r="H460" i="5"/>
  <c r="H459" i="5"/>
  <c r="H458" i="5"/>
  <c r="G457" i="5"/>
  <c r="G456" i="5" s="1"/>
  <c r="G455" i="5" s="1"/>
  <c r="F457" i="5"/>
  <c r="F456" i="5"/>
  <c r="F455" i="5"/>
  <c r="H454" i="5"/>
  <c r="H453" i="5"/>
  <c r="H452" i="5"/>
  <c r="H451" i="5"/>
  <c r="H450" i="5"/>
  <c r="H449" i="5"/>
  <c r="H448" i="5"/>
  <c r="H447" i="5"/>
  <c r="H446" i="5"/>
  <c r="H445" i="5"/>
  <c r="H444" i="5"/>
  <c r="H443" i="5"/>
  <c r="H442" i="5"/>
  <c r="H441" i="5"/>
  <c r="H440" i="5"/>
  <c r="H439" i="5"/>
  <c r="G439" i="5"/>
  <c r="F439" i="5"/>
  <c r="G438" i="5"/>
  <c r="G437" i="5" s="1"/>
  <c r="F438" i="5"/>
  <c r="F437" i="5"/>
  <c r="H436" i="5"/>
  <c r="H435" i="5"/>
  <c r="H434" i="5"/>
  <c r="G433" i="5"/>
  <c r="G432" i="5" s="1"/>
  <c r="G431" i="5" s="1"/>
  <c r="F433" i="5"/>
  <c r="H430" i="5"/>
  <c r="H429" i="5"/>
  <c r="H428" i="5"/>
  <c r="H427" i="5"/>
  <c r="H426" i="5"/>
  <c r="H425" i="5"/>
  <c r="H424" i="5"/>
  <c r="H423" i="5"/>
  <c r="H422" i="5"/>
  <c r="H421" i="5"/>
  <c r="G421" i="5"/>
  <c r="F421" i="5"/>
  <c r="F420" i="5" s="1"/>
  <c r="G420" i="5"/>
  <c r="G419" i="5" s="1"/>
  <c r="G418" i="5" s="1"/>
  <c r="H417" i="5"/>
  <c r="G416" i="5"/>
  <c r="G415" i="5" s="1"/>
  <c r="G412" i="5" s="1"/>
  <c r="F416" i="5"/>
  <c r="H416" i="5" s="1"/>
  <c r="F415" i="5"/>
  <c r="H411" i="5"/>
  <c r="H410" i="5"/>
  <c r="H409" i="5"/>
  <c r="H408" i="5"/>
  <c r="H407" i="5"/>
  <c r="G406" i="5"/>
  <c r="G405" i="5" s="1"/>
  <c r="G404" i="5" s="1"/>
  <c r="F406" i="5"/>
  <c r="H406" i="5" s="1"/>
  <c r="H403" i="5"/>
  <c r="H402" i="5"/>
  <c r="H401" i="5"/>
  <c r="H400" i="5"/>
  <c r="H399" i="5"/>
  <c r="H398" i="5"/>
  <c r="G398" i="5"/>
  <c r="F398" i="5"/>
  <c r="G397" i="5"/>
  <c r="G396" i="5" s="1"/>
  <c r="F397" i="5"/>
  <c r="F396" i="5" s="1"/>
  <c r="H395" i="5"/>
  <c r="H394" i="5"/>
  <c r="G393" i="5"/>
  <c r="G392" i="5" s="1"/>
  <c r="G391" i="5" s="1"/>
  <c r="F393" i="5"/>
  <c r="F392" i="5"/>
  <c r="H389" i="5"/>
  <c r="H388" i="5"/>
  <c r="H387" i="5"/>
  <c r="H386" i="5"/>
  <c r="H385" i="5"/>
  <c r="G384" i="5"/>
  <c r="G383" i="5" s="1"/>
  <c r="G382" i="5" s="1"/>
  <c r="F384" i="5"/>
  <c r="H381" i="5"/>
  <c r="H380" i="5"/>
  <c r="H379" i="5"/>
  <c r="H378" i="5"/>
  <c r="H377" i="5"/>
  <c r="H376" i="5"/>
  <c r="G375" i="5"/>
  <c r="G374" i="5" s="1"/>
  <c r="G369" i="5" s="1"/>
  <c r="F375" i="5"/>
  <c r="H375" i="5" s="1"/>
  <c r="H373" i="5"/>
  <c r="H372" i="5"/>
  <c r="G371" i="5"/>
  <c r="F371" i="5"/>
  <c r="G370" i="5"/>
  <c r="H368" i="5"/>
  <c r="H367" i="5"/>
  <c r="H366" i="5"/>
  <c r="G365" i="5"/>
  <c r="G364" i="5" s="1"/>
  <c r="F365" i="5"/>
  <c r="F364" i="5"/>
  <c r="H363" i="5"/>
  <c r="H362" i="5"/>
  <c r="H361" i="5"/>
  <c r="G360" i="5"/>
  <c r="G359" i="5" s="1"/>
  <c r="F360" i="5"/>
  <c r="H360" i="5" s="1"/>
  <c r="F358" i="5"/>
  <c r="H358" i="5" s="1"/>
  <c r="F357" i="5"/>
  <c r="H357" i="5" s="1"/>
  <c r="F356" i="5"/>
  <c r="H356" i="5" s="1"/>
  <c r="F355" i="5"/>
  <c r="H355" i="5" s="1"/>
  <c r="G354" i="5"/>
  <c r="F354" i="5"/>
  <c r="H354" i="5" s="1"/>
  <c r="H353" i="5"/>
  <c r="H352" i="5"/>
  <c r="G351" i="5"/>
  <c r="H350" i="5"/>
  <c r="H349" i="5"/>
  <c r="F348" i="5"/>
  <c r="H348" i="5" s="1"/>
  <c r="F347" i="5"/>
  <c r="H347" i="5" s="1"/>
  <c r="H346" i="5"/>
  <c r="F345" i="5"/>
  <c r="H344" i="5"/>
  <c r="H343" i="5"/>
  <c r="H341" i="5"/>
  <c r="H340" i="5"/>
  <c r="H339" i="5"/>
  <c r="G338" i="5"/>
  <c r="H338" i="5" s="1"/>
  <c r="F337" i="5"/>
  <c r="H337" i="5" s="1"/>
  <c r="H336" i="5"/>
  <c r="G335" i="5"/>
  <c r="H334" i="5"/>
  <c r="G334" i="5"/>
  <c r="H333" i="5"/>
  <c r="H332" i="5"/>
  <c r="H331" i="5"/>
  <c r="G331" i="5"/>
  <c r="H330" i="5"/>
  <c r="H329" i="5"/>
  <c r="H328" i="5"/>
  <c r="H327" i="5"/>
  <c r="H326" i="5"/>
  <c r="F325" i="5"/>
  <c r="H325" i="5" s="1"/>
  <c r="F324" i="5"/>
  <c r="H324" i="5" s="1"/>
  <c r="H323" i="5"/>
  <c r="G322" i="5"/>
  <c r="H319" i="5"/>
  <c r="G318" i="5"/>
  <c r="F318" i="5"/>
  <c r="G317" i="5"/>
  <c r="H316" i="5"/>
  <c r="G315" i="5"/>
  <c r="F315" i="5"/>
  <c r="H315" i="5" s="1"/>
  <c r="H314" i="5"/>
  <c r="H313" i="5"/>
  <c r="G312" i="5"/>
  <c r="F312" i="5"/>
  <c r="G311" i="5"/>
  <c r="H310" i="5"/>
  <c r="H309" i="5"/>
  <c r="H308" i="5"/>
  <c r="H307" i="5"/>
  <c r="H306" i="5"/>
  <c r="G305" i="5"/>
  <c r="G304" i="5" s="1"/>
  <c r="G302" i="5" s="1"/>
  <c r="F305" i="5"/>
  <c r="H305" i="5" s="1"/>
  <c r="H301" i="5"/>
  <c r="H300" i="5"/>
  <c r="H299" i="5"/>
  <c r="H298" i="5"/>
  <c r="G297" i="5"/>
  <c r="G296" i="5" s="1"/>
  <c r="G295" i="5" s="1"/>
  <c r="F297" i="5"/>
  <c r="H297" i="5" s="1"/>
  <c r="F296" i="5"/>
  <c r="H294" i="5"/>
  <c r="H293" i="5"/>
  <c r="H292" i="5"/>
  <c r="H291" i="5"/>
  <c r="H290" i="5"/>
  <c r="H289" i="5"/>
  <c r="G288" i="5"/>
  <c r="F288" i="5"/>
  <c r="H288" i="5" s="1"/>
  <c r="H287" i="5"/>
  <c r="G286" i="5"/>
  <c r="F286" i="5"/>
  <c r="H286" i="5" s="1"/>
  <c r="H285" i="5"/>
  <c r="H284" i="5"/>
  <c r="G283" i="5"/>
  <c r="F283" i="5"/>
  <c r="H283" i="5" s="1"/>
  <c r="F282" i="5"/>
  <c r="H281" i="5"/>
  <c r="G280" i="5"/>
  <c r="F280" i="5"/>
  <c r="H280" i="5" s="1"/>
  <c r="H279" i="5"/>
  <c r="H278" i="5"/>
  <c r="G277" i="5"/>
  <c r="G276" i="5" s="1"/>
  <c r="F277" i="5"/>
  <c r="H277" i="5" s="1"/>
  <c r="F276" i="5"/>
  <c r="H276" i="5" s="1"/>
  <c r="H275" i="5"/>
  <c r="H274" i="5"/>
  <c r="H273" i="5"/>
  <c r="H272" i="5"/>
  <c r="H271" i="5"/>
  <c r="G271" i="5"/>
  <c r="F271" i="5"/>
  <c r="F270" i="5" s="1"/>
  <c r="H270" i="5" s="1"/>
  <c r="G270" i="5"/>
  <c r="H269" i="5"/>
  <c r="G268" i="5"/>
  <c r="G267" i="5" s="1"/>
  <c r="F268" i="5"/>
  <c r="F267" i="5"/>
  <c r="H265" i="5"/>
  <c r="G264" i="5"/>
  <c r="G263" i="5" s="1"/>
  <c r="F264" i="5"/>
  <c r="H264" i="5" s="1"/>
  <c r="F263" i="5"/>
  <c r="H263" i="5" s="1"/>
  <c r="H262" i="5"/>
  <c r="H261" i="5"/>
  <c r="H260" i="5"/>
  <c r="G259" i="5"/>
  <c r="G255" i="5" s="1"/>
  <c r="F259" i="5"/>
  <c r="H258" i="5"/>
  <c r="F257" i="5"/>
  <c r="F256" i="5" s="1"/>
  <c r="G256" i="5"/>
  <c r="H253" i="5"/>
  <c r="H252" i="5"/>
  <c r="H251" i="5"/>
  <c r="G250" i="5"/>
  <c r="G249" i="5" s="1"/>
  <c r="G248" i="5" s="1"/>
  <c r="F250" i="5"/>
  <c r="F249" i="5"/>
  <c r="F248" i="5"/>
  <c r="G247" i="5"/>
  <c r="H247" i="5" s="1"/>
  <c r="H246" i="5"/>
  <c r="H245" i="5"/>
  <c r="F244" i="5"/>
  <c r="H244" i="5" s="1"/>
  <c r="G243" i="5"/>
  <c r="F243" i="5"/>
  <c r="H243" i="5" s="1"/>
  <c r="H242" i="5"/>
  <c r="H241" i="5"/>
  <c r="H240" i="5"/>
  <c r="H239" i="5"/>
  <c r="H238" i="5"/>
  <c r="H237" i="5"/>
  <c r="H236" i="5"/>
  <c r="H235" i="5"/>
  <c r="G234" i="5"/>
  <c r="F234" i="5"/>
  <c r="H233" i="5"/>
  <c r="H232" i="5"/>
  <c r="H231" i="5"/>
  <c r="G230" i="5"/>
  <c r="G229" i="5" s="1"/>
  <c r="F230" i="5"/>
  <c r="H230" i="5" s="1"/>
  <c r="H228" i="5"/>
  <c r="G227" i="5"/>
  <c r="G226" i="5" s="1"/>
  <c r="F227" i="5"/>
  <c r="H227" i="5" s="1"/>
  <c r="H218" i="5"/>
  <c r="G217" i="5"/>
  <c r="G216" i="5" s="1"/>
  <c r="F217" i="5"/>
  <c r="H215" i="5"/>
  <c r="G214" i="5"/>
  <c r="H214" i="5" s="1"/>
  <c r="H213" i="5" s="1"/>
  <c r="F214" i="5"/>
  <c r="F213" i="5"/>
  <c r="H210" i="5"/>
  <c r="H209" i="5"/>
  <c r="H208" i="5"/>
  <c r="G207" i="5"/>
  <c r="G206" i="5" s="1"/>
  <c r="F207" i="5"/>
  <c r="G202" i="5"/>
  <c r="G201" i="5" s="1"/>
  <c r="G200" i="5" s="1"/>
  <c r="F201" i="5"/>
  <c r="H199" i="5"/>
  <c r="H198" i="5"/>
  <c r="H197" i="5"/>
  <c r="G196" i="5"/>
  <c r="G195" i="5" s="1"/>
  <c r="F196" i="5"/>
  <c r="H196" i="5" s="1"/>
  <c r="F195" i="5"/>
  <c r="H194" i="5"/>
  <c r="G193" i="5"/>
  <c r="F193" i="5"/>
  <c r="G192" i="5"/>
  <c r="H190" i="5"/>
  <c r="G189" i="5"/>
  <c r="F189" i="5"/>
  <c r="H189" i="5" s="1"/>
  <c r="H188" i="5"/>
  <c r="G187" i="5"/>
  <c r="G186" i="5" s="1"/>
  <c r="F187" i="5"/>
  <c r="H187" i="5" s="1"/>
  <c r="H185" i="5"/>
  <c r="H184" i="5"/>
  <c r="G184" i="5"/>
  <c r="F184" i="5"/>
  <c r="H183" i="5"/>
  <c r="H182" i="5"/>
  <c r="G182" i="5"/>
  <c r="F182" i="5"/>
  <c r="G181" i="5"/>
  <c r="F181" i="5"/>
  <c r="H181" i="5" s="1"/>
  <c r="H180" i="5"/>
  <c r="G179" i="5"/>
  <c r="F179" i="5"/>
  <c r="H178" i="5"/>
  <c r="H177" i="5"/>
  <c r="G176" i="5"/>
  <c r="F176" i="5"/>
  <c r="F175" i="5" s="1"/>
  <c r="H174" i="5"/>
  <c r="G173" i="5"/>
  <c r="F173" i="5"/>
  <c r="H173" i="5" s="1"/>
  <c r="H172" i="5"/>
  <c r="G171" i="5"/>
  <c r="F171" i="5"/>
  <c r="H171" i="5" s="1"/>
  <c r="F170" i="5"/>
  <c r="H169" i="5"/>
  <c r="G168" i="5"/>
  <c r="F168" i="5"/>
  <c r="H168" i="5" s="1"/>
  <c r="H167" i="5"/>
  <c r="H166" i="5"/>
  <c r="G165" i="5"/>
  <c r="G164" i="5" s="1"/>
  <c r="F165" i="5"/>
  <c r="H165" i="5" s="1"/>
  <c r="F164" i="5"/>
  <c r="H164" i="5" s="1"/>
  <c r="H163" i="5"/>
  <c r="G162" i="5"/>
  <c r="F162" i="5"/>
  <c r="H162" i="5" s="1"/>
  <c r="H161" i="5"/>
  <c r="G160" i="5"/>
  <c r="F160" i="5"/>
  <c r="G159" i="5"/>
  <c r="H158" i="5"/>
  <c r="G157" i="5"/>
  <c r="F157" i="5"/>
  <c r="H157" i="5" s="1"/>
  <c r="H156" i="5"/>
  <c r="H155" i="5"/>
  <c r="H154" i="5"/>
  <c r="F153" i="5"/>
  <c r="G152" i="5"/>
  <c r="G151" i="5" s="1"/>
  <c r="H150" i="5"/>
  <c r="G149" i="5"/>
  <c r="G148" i="5" s="1"/>
  <c r="F149" i="5"/>
  <c r="F148" i="5"/>
  <c r="H147" i="5"/>
  <c r="F146" i="5"/>
  <c r="G145" i="5"/>
  <c r="G144" i="5"/>
  <c r="H143" i="5"/>
  <c r="G142" i="5"/>
  <c r="F142" i="5"/>
  <c r="H141" i="5"/>
  <c r="H140" i="5"/>
  <c r="H139" i="5"/>
  <c r="G138" i="5"/>
  <c r="G137" i="5" s="1"/>
  <c r="F138" i="5"/>
  <c r="H136" i="5"/>
  <c r="G135" i="5"/>
  <c r="F135" i="5"/>
  <c r="H135" i="5" s="1"/>
  <c r="H134" i="5"/>
  <c r="H133" i="5"/>
  <c r="H132" i="5"/>
  <c r="H131" i="5"/>
  <c r="H130" i="5"/>
  <c r="H129" i="5"/>
  <c r="H128" i="5"/>
  <c r="H127" i="5"/>
  <c r="H126" i="5"/>
  <c r="H125" i="5"/>
  <c r="H124" i="5"/>
  <c r="H123" i="5"/>
  <c r="G122" i="5"/>
  <c r="G121" i="5" s="1"/>
  <c r="F122" i="5"/>
  <c r="F121" i="5"/>
  <c r="H120" i="5"/>
  <c r="G119" i="5"/>
  <c r="G118" i="5" s="1"/>
  <c r="F119" i="5"/>
  <c r="F118" i="5"/>
  <c r="H117" i="5"/>
  <c r="G116" i="5"/>
  <c r="F116" i="5"/>
  <c r="H115" i="5"/>
  <c r="H114" i="5"/>
  <c r="H113" i="5"/>
  <c r="H112" i="5"/>
  <c r="G111" i="5"/>
  <c r="G110" i="5" s="1"/>
  <c r="F111" i="5"/>
  <c r="H111" i="5" s="1"/>
  <c r="H109" i="5"/>
  <c r="G108" i="5"/>
  <c r="F108" i="5"/>
  <c r="F95" i="5" s="1"/>
  <c r="H107" i="5"/>
  <c r="H106" i="5"/>
  <c r="H105" i="5"/>
  <c r="H104" i="5"/>
  <c r="H103" i="5"/>
  <c r="H102" i="5"/>
  <c r="H101" i="5"/>
  <c r="H100" i="5"/>
  <c r="H99" i="5"/>
  <c r="H98" i="5"/>
  <c r="H97" i="5"/>
  <c r="G96" i="5"/>
  <c r="G95" i="5" s="1"/>
  <c r="F96" i="5"/>
  <c r="H93" i="5"/>
  <c r="H92" i="5"/>
  <c r="H91" i="5"/>
  <c r="G90" i="5"/>
  <c r="F90" i="5"/>
  <c r="H90" i="5" s="1"/>
  <c r="H89" i="5"/>
  <c r="H88" i="5"/>
  <c r="H87" i="5"/>
  <c r="H86" i="5"/>
  <c r="H85" i="5"/>
  <c r="H84" i="5"/>
  <c r="H83" i="5"/>
  <c r="G82" i="5"/>
  <c r="G81" i="5" s="1"/>
  <c r="G80" i="5" s="1"/>
  <c r="F82" i="5"/>
  <c r="H79" i="5"/>
  <c r="G78" i="5"/>
  <c r="G76" i="5" s="1"/>
  <c r="G75" i="5" s="1"/>
  <c r="G74" i="5" s="1"/>
  <c r="H77" i="5"/>
  <c r="F76" i="5"/>
  <c r="F75" i="5"/>
  <c r="H73" i="5"/>
  <c r="H72" i="5"/>
  <c r="H71" i="5"/>
  <c r="H70" i="5"/>
  <c r="H69" i="5"/>
  <c r="H68" i="5"/>
  <c r="G67" i="5"/>
  <c r="H67" i="5" s="1"/>
  <c r="H66" i="5"/>
  <c r="F65" i="5"/>
  <c r="H64" i="5"/>
  <c r="G63" i="5"/>
  <c r="G62" i="5" s="1"/>
  <c r="G61" i="5" s="1"/>
  <c r="H58" i="5"/>
  <c r="G57" i="5"/>
  <c r="G56" i="5" s="1"/>
  <c r="G55" i="5" s="1"/>
  <c r="G53" i="5" s="1"/>
  <c r="F57" i="5"/>
  <c r="F56" i="5" s="1"/>
  <c r="F55" i="5" s="1"/>
  <c r="H52" i="5"/>
  <c r="H51" i="5"/>
  <c r="G51" i="5"/>
  <c r="F51" i="5"/>
  <c r="G50" i="5"/>
  <c r="G49" i="5" s="1"/>
  <c r="F50" i="5"/>
  <c r="H50" i="5" s="1"/>
  <c r="H48" i="5"/>
  <c r="G47" i="5"/>
  <c r="G46" i="5" s="1"/>
  <c r="G45" i="5" s="1"/>
  <c r="G44" i="5" s="1"/>
  <c r="F47" i="5"/>
  <c r="F46" i="5" s="1"/>
  <c r="F45" i="5" s="1"/>
  <c r="H43" i="5"/>
  <c r="H42" i="5"/>
  <c r="G42" i="5"/>
  <c r="F42" i="5"/>
  <c r="G41" i="5"/>
  <c r="F41" i="5"/>
  <c r="H41" i="5" s="1"/>
  <c r="H40" i="5"/>
  <c r="G39" i="5"/>
  <c r="G38" i="5" s="1"/>
  <c r="F39" i="5"/>
  <c r="H39" i="5" s="1"/>
  <c r="F37" i="5"/>
  <c r="F36" i="5" s="1"/>
  <c r="G36" i="5"/>
  <c r="G35" i="5" s="1"/>
  <c r="H33" i="5"/>
  <c r="G32" i="5"/>
  <c r="G31" i="5" s="1"/>
  <c r="G30" i="5" s="1"/>
  <c r="F32" i="5"/>
  <c r="H32" i="5" s="1"/>
  <c r="H29" i="5"/>
  <c r="H28" i="5"/>
  <c r="G28" i="5"/>
  <c r="F28" i="5"/>
  <c r="G27" i="5"/>
  <c r="F27" i="5"/>
  <c r="H26" i="5"/>
  <c r="G25" i="5"/>
  <c r="G24" i="5" s="1"/>
  <c r="F25" i="5"/>
  <c r="F24" i="5"/>
  <c r="H23" i="5"/>
  <c r="G22" i="5"/>
  <c r="F22" i="5"/>
  <c r="H22" i="5" s="1"/>
  <c r="G21" i="5"/>
  <c r="H19" i="5"/>
  <c r="G18" i="5"/>
  <c r="G17" i="5" s="1"/>
  <c r="F18" i="5"/>
  <c r="F17" i="5"/>
  <c r="H17" i="5" s="1"/>
  <c r="H15" i="5"/>
  <c r="G14" i="5"/>
  <c r="G13" i="5" s="1"/>
  <c r="G12" i="5" s="1"/>
  <c r="F14" i="5"/>
  <c r="H14" i="5" s="1"/>
  <c r="G185" i="7" l="1"/>
  <c r="G198" i="7" s="1"/>
  <c r="I201" i="7" s="1"/>
  <c r="H256" i="5"/>
  <c r="F255" i="5"/>
  <c r="H45" i="5"/>
  <c r="H420" i="5"/>
  <c r="F419" i="5"/>
  <c r="H419" i="5" s="1"/>
  <c r="H55" i="5"/>
  <c r="H27" i="5"/>
  <c r="H78" i="5"/>
  <c r="H108" i="5"/>
  <c r="H148" i="5"/>
  <c r="H149" i="5"/>
  <c r="H202" i="5"/>
  <c r="G213" i="5"/>
  <c r="H250" i="5"/>
  <c r="H257" i="5"/>
  <c r="H259" i="5"/>
  <c r="H267" i="5"/>
  <c r="H268" i="5"/>
  <c r="F304" i="5"/>
  <c r="H304" i="5" s="1"/>
  <c r="F335" i="5"/>
  <c r="H335" i="5" s="1"/>
  <c r="F342" i="5"/>
  <c r="F374" i="5"/>
  <c r="H374" i="5" s="1"/>
  <c r="F405" i="5"/>
  <c r="H438" i="5"/>
  <c r="H456" i="5"/>
  <c r="H457" i="5"/>
  <c r="H47" i="5"/>
  <c r="H57" i="5"/>
  <c r="H118" i="5"/>
  <c r="H176" i="5"/>
  <c r="G175" i="5"/>
  <c r="H175" i="5" s="1"/>
  <c r="F186" i="5"/>
  <c r="H186" i="5" s="1"/>
  <c r="H345" i="5"/>
  <c r="F359" i="5"/>
  <c r="H359" i="5" s="1"/>
  <c r="F13" i="5"/>
  <c r="G16" i="5"/>
  <c r="F31" i="5"/>
  <c r="F30" i="5" s="1"/>
  <c r="H30" i="5" s="1"/>
  <c r="G34" i="5"/>
  <c r="H82" i="5"/>
  <c r="H119" i="5"/>
  <c r="H142" i="5"/>
  <c r="F226" i="5"/>
  <c r="H226" i="5" s="1"/>
  <c r="G282" i="5"/>
  <c r="H282" i="5" s="1"/>
  <c r="H36" i="5"/>
  <c r="F35" i="5"/>
  <c r="H255" i="5"/>
  <c r="H296" i="5"/>
  <c r="F295" i="5"/>
  <c r="H295" i="5" s="1"/>
  <c r="H18" i="5"/>
  <c r="H56" i="5"/>
  <c r="F63" i="5"/>
  <c r="H65" i="5"/>
  <c r="H75" i="5"/>
  <c r="H76" i="5"/>
  <c r="H95" i="5"/>
  <c r="H121" i="5"/>
  <c r="H122" i="5"/>
  <c r="H201" i="5"/>
  <c r="F200" i="5"/>
  <c r="H200" i="5" s="1"/>
  <c r="H207" i="5"/>
  <c r="F206" i="5"/>
  <c r="H206" i="5" s="1"/>
  <c r="H312" i="5"/>
  <c r="F311" i="5"/>
  <c r="G342" i="5"/>
  <c r="G321" i="5" s="1"/>
  <c r="G320" i="5" s="1"/>
  <c r="H351" i="5"/>
  <c r="H384" i="5"/>
  <c r="F383" i="5"/>
  <c r="H392" i="5"/>
  <c r="F391" i="5"/>
  <c r="H193" i="5"/>
  <c r="F192" i="5"/>
  <c r="H192" i="5" s="1"/>
  <c r="H415" i="5"/>
  <c r="F412" i="5"/>
  <c r="H412" i="5" s="1"/>
  <c r="H116" i="5"/>
  <c r="F110" i="5"/>
  <c r="H110" i="5" s="1"/>
  <c r="H153" i="5"/>
  <c r="F152" i="5"/>
  <c r="H217" i="5"/>
  <c r="F216" i="5"/>
  <c r="H216" i="5" s="1"/>
  <c r="H248" i="5"/>
  <c r="H318" i="5"/>
  <c r="F317" i="5"/>
  <c r="H317" i="5" s="1"/>
  <c r="H364" i="5"/>
  <c r="H371" i="5"/>
  <c r="F370" i="5"/>
  <c r="H393" i="5"/>
  <c r="H396" i="5"/>
  <c r="H433" i="5"/>
  <c r="F432" i="5"/>
  <c r="F471" i="5"/>
  <c r="F229" i="5"/>
  <c r="H229" i="5" s="1"/>
  <c r="H234" i="5"/>
  <c r="H24" i="5"/>
  <c r="H25" i="5"/>
  <c r="H31" i="5"/>
  <c r="H46" i="5"/>
  <c r="H37" i="5"/>
  <c r="F44" i="5"/>
  <c r="F49" i="5"/>
  <c r="H49" i="5" s="1"/>
  <c r="F53" i="5"/>
  <c r="F21" i="5"/>
  <c r="F38" i="5"/>
  <c r="H38" i="5" s="1"/>
  <c r="F74" i="5"/>
  <c r="F81" i="5"/>
  <c r="H96" i="5"/>
  <c r="H138" i="5"/>
  <c r="F137" i="5"/>
  <c r="H137" i="5" s="1"/>
  <c r="H146" i="5"/>
  <c r="F145" i="5"/>
  <c r="H160" i="5"/>
  <c r="F159" i="5"/>
  <c r="H159" i="5" s="1"/>
  <c r="G170" i="5"/>
  <c r="H179" i="5"/>
  <c r="H195" i="5"/>
  <c r="H249" i="5"/>
  <c r="F254" i="5"/>
  <c r="G254" i="5"/>
  <c r="F322" i="5"/>
  <c r="H365" i="5"/>
  <c r="G390" i="5"/>
  <c r="H397" i="5"/>
  <c r="H437" i="5"/>
  <c r="H455" i="5"/>
  <c r="H13" i="5" l="1"/>
  <c r="F12" i="5"/>
  <c r="H12" i="5" s="1"/>
  <c r="G94" i="5"/>
  <c r="H170" i="5"/>
  <c r="H405" i="5"/>
  <c r="F404" i="5"/>
  <c r="H404" i="5" s="1"/>
  <c r="G11" i="5"/>
  <c r="G10" i="5" s="1"/>
  <c r="G60" i="5"/>
  <c r="G59" i="5" s="1"/>
  <c r="H145" i="5"/>
  <c r="F144" i="5"/>
  <c r="H144" i="5" s="1"/>
  <c r="H44" i="5"/>
  <c r="H370" i="5"/>
  <c r="F369" i="5"/>
  <c r="H383" i="5"/>
  <c r="F382" i="5"/>
  <c r="H382" i="5" s="1"/>
  <c r="F62" i="5"/>
  <c r="H63" i="5"/>
  <c r="H342" i="5"/>
  <c r="H254" i="5"/>
  <c r="H21" i="5"/>
  <c r="F16" i="5"/>
  <c r="H152" i="5"/>
  <c r="F151" i="5"/>
  <c r="H151" i="5" s="1"/>
  <c r="H81" i="5"/>
  <c r="F80" i="5"/>
  <c r="H80" i="5" s="1"/>
  <c r="H53" i="5"/>
  <c r="H471" i="5"/>
  <c r="F470" i="5"/>
  <c r="H470" i="5" s="1"/>
  <c r="H391" i="5"/>
  <c r="F390" i="5"/>
  <c r="H311" i="5"/>
  <c r="F302" i="5"/>
  <c r="H35" i="5"/>
  <c r="F34" i="5"/>
  <c r="H322" i="5"/>
  <c r="F321" i="5"/>
  <c r="H74" i="5"/>
  <c r="H432" i="5"/>
  <c r="F431" i="5"/>
  <c r="H390" i="5" l="1"/>
  <c r="F418" i="5"/>
  <c r="H431" i="5"/>
  <c r="H321" i="5"/>
  <c r="F320" i="5"/>
  <c r="F94" i="5"/>
  <c r="H369" i="5"/>
  <c r="H302" i="5"/>
  <c r="F61" i="5"/>
  <c r="H62" i="5"/>
  <c r="H34" i="5"/>
  <c r="H16" i="5"/>
  <c r="F11" i="5"/>
  <c r="H320" i="5" l="1"/>
  <c r="H94" i="5"/>
  <c r="H11" i="5"/>
  <c r="F10" i="5"/>
  <c r="H418" i="5"/>
  <c r="H61" i="5"/>
  <c r="F60" i="5"/>
  <c r="H60" i="5" l="1"/>
  <c r="F59" i="5"/>
  <c r="H10" i="5"/>
  <c r="H59" i="5" l="1"/>
</calcChain>
</file>

<file path=xl/sharedStrings.xml><?xml version="1.0" encoding="utf-8"?>
<sst xmlns="http://schemas.openxmlformats.org/spreadsheetml/2006/main" count="927" uniqueCount="309">
  <si>
    <t>Załącznik Nr 1</t>
  </si>
  <si>
    <t>PREZYDENTA MIASTA WŁOCŁAWEK</t>
  </si>
  <si>
    <t>Zmiany w budżecie miasta Włocławek na 2025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</si>
  <si>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</si>
  <si>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</si>
  <si>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</si>
  <si>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</si>
  <si>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</si>
  <si>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</si>
  <si>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</si>
  <si>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</si>
  <si>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</si>
  <si>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</si>
  <si>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</si>
  <si>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</si>
  <si>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Pomoc społeczna</t>
  </si>
  <si>
    <t xml:space="preserve">Zasiłki okresowe, celowe i pomoc w naturze oraz składki </t>
  </si>
  <si>
    <t>na ubezpieczenia emerytalne i rentowe</t>
  </si>
  <si>
    <t>Organ</t>
  </si>
  <si>
    <t>2030</t>
  </si>
  <si>
    <t>dotacja celowa otrzymana z budżetu państwa na realizację własnych zadań bieżących gmin (związków gmin, związków powiatowo-gminnych)</t>
  </si>
  <si>
    <t>Edukacyjna opieka wychowawcza</t>
  </si>
  <si>
    <t>Pomoc materialna dla uczniów o charakterze socjalnym</t>
  </si>
  <si>
    <t>Dochody na zadania zlecone:</t>
  </si>
  <si>
    <t>Ośrodki pomocy społecznej</t>
  </si>
  <si>
    <t>Rodzina</t>
  </si>
  <si>
    <t>Świadczenia rodzinne, świadczenie z funduszu alimentacyjnego oraz składki na ubezpieczenia emerytalne i rentowe z ubezpieczenia społecznego</t>
  </si>
  <si>
    <t>WYDATKI OGÓŁEM:</t>
  </si>
  <si>
    <t>Wydatki na zadania własne:</t>
  </si>
  <si>
    <t>Miejski Ośrodek Pomocy Rodzinie</t>
  </si>
  <si>
    <t>świadczenia społeczne</t>
  </si>
  <si>
    <t>zakup usług pozostałych</t>
  </si>
  <si>
    <t>Jednostki oświatowe zbiorczo</t>
  </si>
  <si>
    <t>stypendia dla uczniów</t>
  </si>
  <si>
    <t>Wydatki na zadania zlecone:</t>
  </si>
  <si>
    <t>4210</t>
  </si>
  <si>
    <t>zakup materiałów i wyposażenia</t>
  </si>
  <si>
    <t>Świadczenia rodzinne, świadczenie z funduszu</t>
  </si>
  <si>
    <t>alimentacyjnego oraz składki na ubezpieczenia</t>
  </si>
  <si>
    <t>emerytalne i rentowe z ubezpieczenia społecznego</t>
  </si>
  <si>
    <t>wynagrodzenia osobowe pracowników</t>
  </si>
  <si>
    <t xml:space="preserve">składki na ubezpieczenia społeczne </t>
  </si>
  <si>
    <t>4120</t>
  </si>
  <si>
    <t xml:space="preserve">składki na Fundusz Pracy oraz Fundusz Solidarnościowy </t>
  </si>
  <si>
    <t>Załącznik Nr 2</t>
  </si>
  <si>
    <t>z tego:</t>
  </si>
  <si>
    <t>w tym:</t>
  </si>
  <si>
    <t>Dział</t>
  </si>
  <si>
    <t>wynagrodzenia i składki od nich naliczane</t>
  </si>
  <si>
    <t>świadczenia na rzecz osób fizycznych</t>
  </si>
  <si>
    <t>Ogółem: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</si>
  <si>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</si>
  <si>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</si>
  <si>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</si>
  <si>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</si>
  <si>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</si>
  <si>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</si>
  <si>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852</t>
  </si>
  <si>
    <t>Domy pomocy społecznej</t>
  </si>
  <si>
    <t>2130</t>
  </si>
  <si>
    <t>dotacje celowe otrzymane z budżetu państwa na realizację bieżących zadań własnych powiatu</t>
  </si>
  <si>
    <t>Organ - Fundusz Pomocy (zasiłki okresowe)</t>
  </si>
  <si>
    <t>Pomoc w zakresie dożywiania</t>
  </si>
  <si>
    <t>Organ - Fundusz Pomocy (zapewnienie posiłku dzieciom i młodzieży)</t>
  </si>
  <si>
    <t>Pozostała działalność</t>
  </si>
  <si>
    <t>Organ - Fundusz Pomocy (zasiłki stałe wraz ze składkami zdrowotnymi)</t>
  </si>
  <si>
    <t>Działalność placówek opiekuńczo - wychowawczych</t>
  </si>
  <si>
    <t>Organ - Fundusz Pomocy (finansowanie pobytu dzieci obywateli Ukrainy umieszczonych w systemie pieczy zastępczej)</t>
  </si>
  <si>
    <t>System opieki nad dziećmi w wieku do lat 3</t>
  </si>
  <si>
    <t>Organ - Fundusz Pomocy (świadczenia rodzinne)</t>
  </si>
  <si>
    <t>Administracja publiczna</t>
  </si>
  <si>
    <t>Urzędy wojewódzkie</t>
  </si>
  <si>
    <t>Organ - Fundusz Pomocy (nadanie numeru PESEL, aktualizacja i uzupełnienie danych obywateli Ukrainy, wprowadzenie danych do rejestru danych kontaktowych na wniosek, potwierdzenie tożsamości obywateli Ukrainy oraz zarządzanie statusem UKR)</t>
  </si>
  <si>
    <t>2060</t>
  </si>
  <si>
    <t>dotacja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</si>
  <si>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</si>
  <si>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 xml:space="preserve">Bezpieczeństwo publiczne i ochrona </t>
  </si>
  <si>
    <t>przeciwpożarowa</t>
  </si>
  <si>
    <t>Komendy powiatowe Państwowej Straży Pożarnej</t>
  </si>
  <si>
    <t>dotacja celowa otrzymana z budżetu państwa na zadania bieżące z zakresu administracji rządowej oraz inne zadania zlecone ustawami realizowane przez powiat</t>
  </si>
  <si>
    <t>Gospodarka mieszkaniowa</t>
  </si>
  <si>
    <t>Gospodarowanie mieszkaniowym zasobem gminy</t>
  </si>
  <si>
    <t>Administracja Zasobów Komunalnych</t>
  </si>
  <si>
    <t>wynagrodzenia bezosobowe</t>
  </si>
  <si>
    <t>zakup energii</t>
  </si>
  <si>
    <t>zakup usług remontowych</t>
  </si>
  <si>
    <t>podróże służbowe krajowe</t>
  </si>
  <si>
    <t xml:space="preserve">różne opłaty i składki </t>
  </si>
  <si>
    <t>odpisy na zakładowy fundusz świadczeń socjalnych</t>
  </si>
  <si>
    <t>75095</t>
  </si>
  <si>
    <t>Wydział Rewitalizacji</t>
  </si>
  <si>
    <t>koszty postępowania sądowego i prokuratorskiego</t>
  </si>
  <si>
    <t>Bezpieczeństwo publiczne i ochrona przeciwpożarowa</t>
  </si>
  <si>
    <t>Straż gminna (miejska)</t>
  </si>
  <si>
    <t>Straż Miejska</t>
  </si>
  <si>
    <t>opłaty na rzecz budżetu państwa</t>
  </si>
  <si>
    <t>opłaty na rzecz budżetów jednostek samorządu terytorialnego</t>
  </si>
  <si>
    <t>szkolenia pracowników niebędących członkami korpusu służby cywilnej</t>
  </si>
  <si>
    <t>Obsługa Monitoringu</t>
  </si>
  <si>
    <t>Oświata i wychowanie</t>
  </si>
  <si>
    <t>Szkoły podstawowe</t>
  </si>
  <si>
    <t>wydatki osobowe niezaliczone do wynagrodzeń</t>
  </si>
  <si>
    <t>zakup usług zdrowotnych</t>
  </si>
  <si>
    <t xml:space="preserve">zakup usług obejmujących wykonanie ekspertyz, analiz i opinii </t>
  </si>
  <si>
    <t xml:space="preserve">szkolenia pracowników niebędących członkami korpusu służby cywilnej 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</si>
  <si>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</si>
  <si>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</si>
  <si>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</si>
  <si>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Szkoły podstawowe specjalne</t>
  </si>
  <si>
    <t>Oddziały przedszkolne w szkołach podstawowych</t>
  </si>
  <si>
    <t>Przedszkola</t>
  </si>
  <si>
    <t>4240</t>
  </si>
  <si>
    <t>zakup środków dydaktycznych i książek</t>
  </si>
  <si>
    <t>wpłaty na PPK finansowane przez podmiot zatrudniający</t>
  </si>
  <si>
    <t xml:space="preserve">Przedszkola specjalne </t>
  </si>
  <si>
    <t>4010</t>
  </si>
  <si>
    <t>4440</t>
  </si>
  <si>
    <t>wynagrodzenie osobowe nauczycieli</t>
  </si>
  <si>
    <t>Świetlice szkolne</t>
  </si>
  <si>
    <t>4110</t>
  </si>
  <si>
    <t>Dowożenie uczniów do szkół</t>
  </si>
  <si>
    <t>Technika</t>
  </si>
  <si>
    <t>Szkoły policealne</t>
  </si>
  <si>
    <t>Branżowe szkoły I stopnia</t>
  </si>
  <si>
    <t>4260</t>
  </si>
  <si>
    <t>Branżowe szkoły II stopnia</t>
  </si>
  <si>
    <t>Licea ogólnokształcące</t>
  </si>
  <si>
    <t>Szkoły artystyczne</t>
  </si>
  <si>
    <t>Szkoły zawodowe specjalne</t>
  </si>
  <si>
    <t>Placówki kształcenia ustawicznego i centra</t>
  </si>
  <si>
    <t>kształcania zawodowego</t>
  </si>
  <si>
    <t>Dokształcanie i doskonalenie nauczycieli</t>
  </si>
  <si>
    <t>Stołówki szkolne i przedszkolne</t>
  </si>
  <si>
    <t xml:space="preserve">Realizacja zadań wymagających stosowania specjalnej </t>
  </si>
  <si>
    <t xml:space="preserve">organizacji nauki i metod pracy dla dzieci w przedszkolach, </t>
  </si>
  <si>
    <t>oddziałach przedszkolnych, w szkołach podstawowych</t>
  </si>
  <si>
    <t xml:space="preserve"> i innych formach wychowania przedszkolnego</t>
  </si>
  <si>
    <t>dodatkowe wynagrodzenie roczne nauczycieli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</si>
  <si>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</si>
  <si>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</si>
  <si>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</si>
  <si>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</si>
  <si>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</si>
  <si>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</si>
  <si>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</si>
  <si>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</si>
  <si>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</si>
  <si>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4300</t>
  </si>
  <si>
    <t>4710</t>
  </si>
  <si>
    <t>Zespół Szkół Nr 3 - projekt pn. "Budowa skoordynowanego systemu pomocy specjalistycznej opartego na Specjalistycznych Centrach Wspierających Edukację Włączającą"</t>
  </si>
  <si>
    <t>4177</t>
  </si>
  <si>
    <t>4179</t>
  </si>
  <si>
    <t>4217</t>
  </si>
  <si>
    <t>4219</t>
  </si>
  <si>
    <t>4227</t>
  </si>
  <si>
    <t>zakup środków żywności</t>
  </si>
  <si>
    <t>4229</t>
  </si>
  <si>
    <t>4307</t>
  </si>
  <si>
    <t>4309</t>
  </si>
  <si>
    <t>Jednostki oświatowe zbiorczo - projekt w ramach grantów Lokalnej Grupy Działania Miasta Włocławek</t>
  </si>
  <si>
    <t>4247</t>
  </si>
  <si>
    <t>851</t>
  </si>
  <si>
    <t>Ochrona zdrowia</t>
  </si>
  <si>
    <t>Przeciwdziałanie alkoholizmowi</t>
  </si>
  <si>
    <t>Centrum Wsparcia dla Osób w Kryzysie</t>
  </si>
  <si>
    <t>Dom Pomocy Społecznej ul. Nowomiejska 19</t>
  </si>
  <si>
    <t>Dom Pomocy Społecznej ul. Dobrzyńska 102</t>
  </si>
  <si>
    <t>opłaty z tytułu zakupu usług telekomunikacyjnych</t>
  </si>
  <si>
    <t>Ośrodki wsparcia</t>
  </si>
  <si>
    <t>Dom Pomocy Społecznej przy ul. Nowomiejskiej 19 - Centrum Wsparcia Społecznego</t>
  </si>
  <si>
    <t>Miejski Ośrodek Pomocy Rodzinie - Fundusz Pomocy (zasiłki okresowe)</t>
  </si>
  <si>
    <t>świadczenia społeczne wypłacane obywatelom Ukrainy przebywającym na terytorium RP</t>
  </si>
  <si>
    <t>wpłaty na Państwowy Fundusz Rehabilitacji Osób Niepełnosprawnych</t>
  </si>
  <si>
    <t xml:space="preserve">Miejski Ośrodek Pomocy Rodzinie </t>
  </si>
  <si>
    <t>Miejski Ośrodek Pomocy Rodzinie - Fundusz Pomocy (zapewnienie posiłku dzieciom i młodzieży)</t>
  </si>
  <si>
    <t>Dom Pomocy Społecznej przy ul. Nowomiejskiej 19 - mieszkania wspomagane ul. Piekarska 25</t>
  </si>
  <si>
    <t>Miejski Ośrodek Pomocy Rodzinie - Fundusz Pomocy (zasiłki stałe wraz ze składkami zdrowotnymi)</t>
  </si>
  <si>
    <t>Miejski Ośrodek Pomocy Rodzinie - projekt pn. "Pokonaj kryzys"</t>
  </si>
  <si>
    <t xml:space="preserve">zakup środków żywności </t>
  </si>
  <si>
    <t>Pozostałe zadania w zakresie polityki społecznej</t>
  </si>
  <si>
    <t>Miejska Jadłodajnia "U Świętego Antoniego"</t>
  </si>
  <si>
    <t>Poradnie psychologiczno - pedagogiczne, w tym</t>
  </si>
  <si>
    <t>poradnie specjalistyczne</t>
  </si>
  <si>
    <t>Internaty i bursy szkolne</t>
  </si>
  <si>
    <t xml:space="preserve">Wydział Edukacji, Zdrowia i Polityki Społecznej  </t>
  </si>
  <si>
    <t xml:space="preserve">Placówka Opiekuńczo - Wychowawcza Nr 1 "Maluch" </t>
  </si>
  <si>
    <t>4230</t>
  </si>
  <si>
    <t>zakup leków, wyrobów medycznych i produktów biobójczych</t>
  </si>
  <si>
    <t xml:space="preserve">Placówka Opiekuńczo - Wychowawcza Nr 2 "Calineczka" </t>
  </si>
  <si>
    <t>Placówka Opiekuńczo - Wychowawcza nr 6 "Nibylandia"</t>
  </si>
  <si>
    <t>dodatkowe wynagrodzenie roczne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</si>
  <si>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</si>
  <si>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</si>
  <si>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</si>
  <si>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</si>
  <si>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Miejski Zespół Żłobków</t>
  </si>
  <si>
    <t>Miejski Ośrodek Pomocy Rodzinie - Fundusz Pomocy (świadczenia rodzinne)</t>
  </si>
  <si>
    <t>Gospodarka komunalna i ochrona środowiska</t>
  </si>
  <si>
    <t>Schroniska dla zwierząt</t>
  </si>
  <si>
    <t>Schronisko dla Zwierząt</t>
  </si>
  <si>
    <t>4700</t>
  </si>
  <si>
    <t xml:space="preserve">Kultura fizyczna </t>
  </si>
  <si>
    <t>Instytucje kultury fizycznej</t>
  </si>
  <si>
    <t>Ośrodek Sportu i Rekreacji</t>
  </si>
  <si>
    <t>750</t>
  </si>
  <si>
    <t>75011</t>
  </si>
  <si>
    <t xml:space="preserve">Urzędy wojewódzkie </t>
  </si>
  <si>
    <t>Wydział Organizacyjno - Prawny i Kadr - Fundusz Pomocy (nadanie numeru PESEL, aktualizacja i uzupełnienie danych obywateli Ukrainy, wprowadzenie danych do rejestru danych kontaktowych na wniosek, potwierdzenie tożsamości obywateli Ukrainy oraz zarządzanie statusem UKR)</t>
  </si>
  <si>
    <t>Zapewnienie uczniom prawa do bezpłatnego dostępu do podręczników, materiałów edukacyjnych lub materiałów ćwiczeniowych</t>
  </si>
  <si>
    <t>Wydział Edukacji, Zdrowia i Polityki Społecznej</t>
  </si>
  <si>
    <t>85203</t>
  </si>
  <si>
    <t xml:space="preserve">Środowiskowy Dom Samopomocy </t>
  </si>
  <si>
    <t>4270</t>
  </si>
  <si>
    <t>855</t>
  </si>
  <si>
    <t>Miejski Ośrodek Pomocy Rodzinie - świadczenie wychowawcze</t>
  </si>
  <si>
    <t>Wydatki na zadania rządowe:</t>
  </si>
  <si>
    <t>710</t>
  </si>
  <si>
    <t>Działalność usługowa</t>
  </si>
  <si>
    <t>71015</t>
  </si>
  <si>
    <t xml:space="preserve">Nadzór budowlany </t>
  </si>
  <si>
    <t>Powiatowy Inspektorat Nadzoru Budowlanego Miasta Włocławka</t>
  </si>
  <si>
    <t>szkolenia członków korpusu służby cywilnej</t>
  </si>
  <si>
    <t>752</t>
  </si>
  <si>
    <t>Obrona narodowa</t>
  </si>
  <si>
    <t>75295</t>
  </si>
  <si>
    <t>Komenda Miejska Państwowej Straży Pożarnej</t>
  </si>
  <si>
    <t>754</t>
  </si>
  <si>
    <t>75411</t>
  </si>
  <si>
    <t xml:space="preserve">Komendy powiatowe Państwowej Straży Pożarnej </t>
  </si>
  <si>
    <t>3070</t>
  </si>
  <si>
    <t>wydatki osobowe niezaliczone do uposażeń wypłacane żołnierzom i funkcjonariuszom</t>
  </si>
  <si>
    <t>uposażenia żołnierzy zawodowych oraz funkcjonariuszy</t>
  </si>
  <si>
    <t>inne należności żołnierzy zawodowych oraz funkcjonariuszy zaliczane do wynagrodzeń</t>
  </si>
  <si>
    <t>4180</t>
  </si>
  <si>
    <t>równoważniki pieniężne i ekwiwalenty dla żołnierzy i funkcjonariuszy oraz pozostałe należności</t>
  </si>
  <si>
    <t>85205</t>
  </si>
  <si>
    <t>Zadania w zakresie przeciwdziałania przemocy domowej</t>
  </si>
  <si>
    <t>Miejski Ośrodek Pomocy Rodzinie - Specjalistyczny Ośrodek Wsparcia</t>
  </si>
  <si>
    <t xml:space="preserve">opłaty z tytułu zakupu usług telekomunikacyjnych </t>
  </si>
  <si>
    <t>Zespoły do spraw orzekania o niepełnosprawności</t>
  </si>
  <si>
    <t xml:space="preserve">Miejski Zespół do Spraw Orzekania o Niepełnosprawności </t>
  </si>
  <si>
    <t>do Zarządzenia NR 385/2025</t>
  </si>
  <si>
    <t xml:space="preserve">z dnia 30 grudnia 2025 r. </t>
  </si>
  <si>
    <t>Dochody i wydatki związane z realizacją zadań z zakresu administracji rządowej wykonywanych na podstawie porozumień z organami administracji rządowej na 2025 rok</t>
  </si>
  <si>
    <t>Rozdział</t>
  </si>
  <si>
    <t>Dotacje
ogółem</t>
  </si>
  <si>
    <t>Wydatki
ogółem
(6+9)</t>
  </si>
  <si>
    <t>Wydatki
bieżące</t>
  </si>
  <si>
    <t>Wydatki
majątkowe</t>
  </si>
  <si>
    <t>z dnia 30 grudnia 2025 r.</t>
  </si>
  <si>
    <t>Załącznik Nr 3</t>
  </si>
  <si>
    <t>Plan dochodów i wydatków na wydzielonym rachunku Funduszu Pomocy</t>
  </si>
  <si>
    <t>dotyczącym realizacji zadań na rzecz pomocy Ukrainie</t>
  </si>
  <si>
    <t>Lp.</t>
  </si>
  <si>
    <t>Nazwa zadania</t>
  </si>
  <si>
    <t xml:space="preserve">Dział </t>
  </si>
  <si>
    <t>Dochody na 2025 rok</t>
  </si>
  <si>
    <t>Wydatki na 2025 rok</t>
  </si>
  <si>
    <t>x</t>
  </si>
  <si>
    <t>1.</t>
  </si>
  <si>
    <t>Zapewnienie posiłku dzieciom i młodzieży</t>
  </si>
  <si>
    <t>85230</t>
  </si>
  <si>
    <t>3290</t>
  </si>
  <si>
    <t>2.</t>
  </si>
  <si>
    <t>Świadczenia rodzinne</t>
  </si>
  <si>
    <t>85595</t>
  </si>
  <si>
    <t>4740</t>
  </si>
  <si>
    <t>4850</t>
  </si>
  <si>
    <t>3.</t>
  </si>
  <si>
    <t>Zasiłki okresowe</t>
  </si>
  <si>
    <t>85214</t>
  </si>
  <si>
    <t>4.</t>
  </si>
  <si>
    <t>Finansowanie pobytu dzieci obywateli Ukrainy umieszczonych w systemie pieczy zastępczej</t>
  </si>
  <si>
    <t>85510</t>
  </si>
  <si>
    <t>Centrum Opieki nad Dzieckiem</t>
  </si>
  <si>
    <t>4370</t>
  </si>
  <si>
    <t>758</t>
  </si>
  <si>
    <t>5.</t>
  </si>
  <si>
    <t>Realizacja dodatkowych zadań oświatowych</t>
  </si>
  <si>
    <t>801</t>
  </si>
  <si>
    <t>80101</t>
  </si>
  <si>
    <t>4750</t>
  </si>
  <si>
    <t>4860</t>
  </si>
  <si>
    <t>2340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</si>
  <si>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</si>
  <si>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</si>
  <si>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</si>
  <si>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</si>
  <si>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</si>
  <si>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</si>
  <si>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</si>
  <si>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</si>
  <si>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</si>
  <si>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</si>
  <si>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</si>
  <si>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</si>
  <si>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6.</t>
  </si>
  <si>
    <t>Realizacja zadań przez Miejski Zespół do Spraw Orzekania o Niepełnosprawności na rzecz obywateli Ukrainy</t>
  </si>
  <si>
    <t>853</t>
  </si>
  <si>
    <t>85321</t>
  </si>
  <si>
    <t>7.</t>
  </si>
  <si>
    <t>Nadanie numeru PESEL, aktualizacja i uzupełnienie danych obywateli Ukrainy, wprowadzenie danych do rejestru danych kontaktowych na wniosek, potwierdzenie tożsamości obywateli Ukrainy oraz zarządzanie statusem UKR</t>
  </si>
  <si>
    <t>Wydział Organizacyjno - Prawny i Kadr</t>
  </si>
  <si>
    <t>8.</t>
  </si>
  <si>
    <t>Zasiłki stałe wraz ze składkami zdrowotnymi</t>
  </si>
  <si>
    <t>85295</t>
  </si>
  <si>
    <t>80153</t>
  </si>
  <si>
    <t>9.</t>
  </si>
  <si>
    <t>Zakup podręczników, materiałów ćwiczeniowych dla uczniów będących obywatelami Ukrainy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</si>
</sst>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b/>
      <sz val="8"/>
      <name val="Arial CE"/>
      <charset val="238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sz val="8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sz val="7"/>
      <name val="Arial"/>
      <family val="2"/>
      <charset val="238"/>
    </font>
    <font>
      <sz val="8"/>
      <name val="Arial AC"/>
      <charset val="238"/>
    </font>
    <font>
      <sz val="8"/>
      <color theme="1"/>
      <name val="Arial CE"/>
      <charset val="238"/>
    </font>
    <font>
      <sz val="9"/>
      <name val="Arial CE"/>
      <family val="2"/>
      <charset val="238"/>
    </font>
    <font>
      <sz val="6"/>
      <name val="Arial CE"/>
      <family val="2"/>
      <charset val="238"/>
    </font>
    <font>
      <sz val="6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0" fontId="3" fillId="0" borderId="0"/>
    <xf numFmtId="0" fontId="4" fillId="0" borderId="0"/>
    <xf numFmtId="0" fontId="3" fillId="0" borderId="0"/>
    <xf numFmtId="0" fontId="14" fillId="0" borderId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69">
    <xf numFmtId="0" fontId="0" fillId="0" borderId="0" xfId="0"/>
    <xf numFmtId="0" fontId="11" fillId="0" borderId="5" xfId="2" applyFont="1" applyBorder="1"/>
    <xf numFmtId="0" fontId="11" fillId="0" borderId="3" xfId="2" applyFont="1" applyBorder="1" applyAlignment="1">
      <alignment horizontal="right"/>
    </xf>
    <xf numFmtId="0" fontId="13" fillId="0" borderId="3" xfId="2" applyFont="1" applyBorder="1"/>
    <xf numFmtId="49" fontId="11" fillId="0" borderId="0" xfId="2" applyNumberFormat="1" applyFont="1" applyAlignment="1">
      <alignment horizontal="right"/>
    </xf>
    <xf numFmtId="0" fontId="5" fillId="0" borderId="0" xfId="4" applyFont="1" applyAlignment="1">
      <alignment horizontal="left"/>
    </xf>
    <xf numFmtId="0" fontId="5" fillId="0" borderId="0" xfId="4" applyFont="1"/>
    <xf numFmtId="0" fontId="16" fillId="0" borderId="0" xfId="4" applyFont="1" applyAlignment="1">
      <alignment horizontal="center" vertical="center"/>
    </xf>
    <xf numFmtId="0" fontId="17" fillId="2" borderId="1" xfId="4" applyFont="1" applyFill="1" applyBorder="1" applyAlignment="1">
      <alignment horizontal="center" vertical="center"/>
    </xf>
    <xf numFmtId="0" fontId="17" fillId="2" borderId="1" xfId="4" applyFont="1" applyFill="1" applyBorder="1" applyAlignment="1">
      <alignment horizontal="center" vertical="center" wrapText="1"/>
    </xf>
    <xf numFmtId="0" fontId="18" fillId="0" borderId="0" xfId="4" applyFont="1"/>
    <xf numFmtId="0" fontId="18" fillId="0" borderId="0" xfId="4" applyFont="1" applyAlignment="1">
      <alignment vertical="center"/>
    </xf>
    <xf numFmtId="0" fontId="17" fillId="2" borderId="3" xfId="4" applyFont="1" applyFill="1" applyBorder="1" applyAlignment="1">
      <alignment horizontal="center" vertical="center"/>
    </xf>
    <xf numFmtId="0" fontId="17" fillId="2" borderId="3" xfId="4" applyFont="1" applyFill="1" applyBorder="1" applyAlignment="1">
      <alignment horizontal="center" vertical="center" wrapText="1"/>
    </xf>
    <xf numFmtId="0" fontId="17" fillId="2" borderId="5" xfId="4" applyFont="1" applyFill="1" applyBorder="1" applyAlignment="1">
      <alignment horizontal="center" vertical="top" wrapText="1"/>
    </xf>
    <xf numFmtId="0" fontId="9" fillId="0" borderId="17" xfId="4" applyFont="1" applyBorder="1" applyAlignment="1">
      <alignment horizontal="center" vertical="center"/>
    </xf>
    <xf numFmtId="0" fontId="19" fillId="0" borderId="0" xfId="4" applyFont="1"/>
    <xf numFmtId="0" fontId="19" fillId="0" borderId="0" xfId="4" applyFont="1" applyAlignment="1">
      <alignment vertical="center"/>
    </xf>
    <xf numFmtId="0" fontId="5" fillId="0" borderId="0" xfId="5" applyFont="1"/>
    <xf numFmtId="49" fontId="5" fillId="0" borderId="0" xfId="5" applyNumberFormat="1" applyFont="1"/>
    <xf numFmtId="0" fontId="5" fillId="0" borderId="0" xfId="5" applyFont="1" applyAlignment="1">
      <alignment horizontal="left"/>
    </xf>
    <xf numFmtId="0" fontId="6" fillId="0" borderId="0" xfId="5" applyFont="1" applyAlignment="1">
      <alignment horizontal="centerContinuous"/>
    </xf>
    <xf numFmtId="49" fontId="6" fillId="0" borderId="0" xfId="5" applyNumberFormat="1" applyFont="1" applyAlignment="1">
      <alignment horizontal="centerContinuous"/>
    </xf>
    <xf numFmtId="0" fontId="7" fillId="0" borderId="0" xfId="5" applyFont="1" applyAlignment="1">
      <alignment horizontal="centerContinuous"/>
    </xf>
    <xf numFmtId="0" fontId="8" fillId="0" borderId="0" xfId="5" applyFont="1"/>
    <xf numFmtId="0" fontId="5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5" fillId="0" borderId="1" xfId="5" applyFont="1" applyBorder="1"/>
    <xf numFmtId="49" fontId="5" fillId="0" borderId="1" xfId="5" applyNumberFormat="1" applyFont="1" applyBorder="1"/>
    <xf numFmtId="0" fontId="8" fillId="0" borderId="2" xfId="5" applyFont="1" applyBorder="1"/>
    <xf numFmtId="0" fontId="8" fillId="0" borderId="1" xfId="5" applyFont="1" applyBorder="1" applyAlignment="1">
      <alignment horizontal="center"/>
    </xf>
    <xf numFmtId="3" fontId="5" fillId="0" borderId="1" xfId="5" applyNumberFormat="1" applyFont="1" applyBorder="1"/>
    <xf numFmtId="0" fontId="5" fillId="0" borderId="1" xfId="5" applyFont="1" applyBorder="1" applyAlignment="1">
      <alignment horizontal="center"/>
    </xf>
    <xf numFmtId="4" fontId="10" fillId="0" borderId="0" xfId="5" applyNumberFormat="1" applyFont="1"/>
    <xf numFmtId="0" fontId="10" fillId="0" borderId="0" xfId="5" applyFont="1"/>
    <xf numFmtId="0" fontId="8" fillId="0" borderId="3" xfId="5" applyFont="1" applyBorder="1" applyAlignment="1">
      <alignment horizontal="center"/>
    </xf>
    <xf numFmtId="49" fontId="8" fillId="0" borderId="3" xfId="5" applyNumberFormat="1" applyFont="1" applyBorder="1" applyAlignment="1">
      <alignment horizontal="center"/>
    </xf>
    <xf numFmtId="0" fontId="8" fillId="0" borderId="4" xfId="5" applyFont="1" applyBorder="1" applyAlignment="1">
      <alignment horizontal="center"/>
    </xf>
    <xf numFmtId="3" fontId="8" fillId="0" borderId="3" xfId="5" applyNumberFormat="1" applyFont="1" applyBorder="1" applyAlignment="1">
      <alignment horizontal="center"/>
    </xf>
    <xf numFmtId="0" fontId="8" fillId="0" borderId="5" xfId="5" applyFont="1" applyBorder="1" applyAlignment="1">
      <alignment horizontal="center"/>
    </xf>
    <xf numFmtId="49" fontId="8" fillId="0" borderId="5" xfId="5" applyNumberFormat="1" applyFont="1" applyBorder="1" applyAlignment="1">
      <alignment horizontal="center"/>
    </xf>
    <xf numFmtId="0" fontId="8" fillId="0" borderId="6" xfId="5" applyFont="1" applyBorder="1" applyAlignment="1">
      <alignment horizontal="center"/>
    </xf>
    <xf numFmtId="3" fontId="8" fillId="0" borderId="5" xfId="5" applyNumberFormat="1" applyFont="1" applyBorder="1" applyAlignment="1">
      <alignment horizontal="center"/>
    </xf>
    <xf numFmtId="3" fontId="5" fillId="0" borderId="3" xfId="5" applyNumberFormat="1" applyFont="1" applyBorder="1"/>
    <xf numFmtId="49" fontId="5" fillId="0" borderId="3" xfId="5" applyNumberFormat="1" applyFont="1" applyBorder="1" applyAlignment="1">
      <alignment horizontal="right"/>
    </xf>
    <xf numFmtId="0" fontId="8" fillId="0" borderId="7" xfId="5" applyFont="1" applyBorder="1"/>
    <xf numFmtId="4" fontId="8" fillId="0" borderId="8" xfId="5" applyNumberFormat="1" applyFont="1" applyBorder="1"/>
    <xf numFmtId="0" fontId="8" fillId="0" borderId="9" xfId="5" applyFont="1" applyBorder="1"/>
    <xf numFmtId="4" fontId="8" fillId="0" borderId="10" xfId="5" applyNumberFormat="1" applyFont="1" applyBorder="1"/>
    <xf numFmtId="0" fontId="8" fillId="0" borderId="3" xfId="5" applyFont="1" applyBorder="1"/>
    <xf numFmtId="0" fontId="8" fillId="0" borderId="4" xfId="5" applyFont="1" applyBorder="1"/>
    <xf numFmtId="4" fontId="8" fillId="0" borderId="10" xfId="5" applyNumberFormat="1" applyFont="1" applyBorder="1" applyAlignment="1">
      <alignment horizontal="right"/>
    </xf>
    <xf numFmtId="0" fontId="5" fillId="0" borderId="3" xfId="5" applyFont="1" applyBorder="1" applyAlignment="1">
      <alignment horizontal="center"/>
    </xf>
    <xf numFmtId="0" fontId="5" fillId="0" borderId="6" xfId="5" applyFont="1" applyBorder="1"/>
    <xf numFmtId="4" fontId="5" fillId="0" borderId="5" xfId="5" applyNumberFormat="1" applyFont="1" applyBorder="1"/>
    <xf numFmtId="4" fontId="5" fillId="0" borderId="5" xfId="5" applyNumberFormat="1" applyFont="1" applyBorder="1" applyAlignment="1">
      <alignment horizontal="right"/>
    </xf>
    <xf numFmtId="49" fontId="5" fillId="0" borderId="3" xfId="5" applyNumberFormat="1" applyFont="1" applyBorder="1" applyAlignment="1">
      <alignment horizontal="center"/>
    </xf>
    <xf numFmtId="49" fontId="5" fillId="0" borderId="3" xfId="5" applyNumberFormat="1" applyFont="1" applyBorder="1" applyAlignment="1">
      <alignment horizontal="right" vertical="top"/>
    </xf>
    <xf numFmtId="0" fontId="5" fillId="0" borderId="4" xfId="5" applyFont="1" applyBorder="1" applyAlignment="1">
      <alignment vertical="top" wrapText="1"/>
    </xf>
    <xf numFmtId="4" fontId="5" fillId="0" borderId="3" xfId="5" applyNumberFormat="1" applyFont="1" applyBorder="1"/>
    <xf numFmtId="4" fontId="5" fillId="0" borderId="3" xfId="5" applyNumberFormat="1" applyFont="1" applyBorder="1" applyAlignment="1">
      <alignment horizontal="right"/>
    </xf>
    <xf numFmtId="49" fontId="8" fillId="0" borderId="3" xfId="5" applyNumberFormat="1" applyFont="1" applyBorder="1" applyAlignment="1">
      <alignment horizontal="right"/>
    </xf>
    <xf numFmtId="3" fontId="8" fillId="0" borderId="3" xfId="5" applyNumberFormat="1" applyFont="1" applyBorder="1"/>
    <xf numFmtId="3" fontId="8" fillId="0" borderId="4" xfId="5" applyNumberFormat="1" applyFont="1" applyBorder="1"/>
    <xf numFmtId="0" fontId="5" fillId="0" borderId="3" xfId="5" applyFont="1" applyBorder="1" applyAlignment="1">
      <alignment horizontal="right"/>
    </xf>
    <xf numFmtId="0" fontId="5" fillId="0" borderId="3" xfId="5" applyFont="1" applyBorder="1"/>
    <xf numFmtId="0" fontId="5" fillId="0" borderId="3" xfId="5" applyFont="1" applyBorder="1" applyAlignment="1">
      <alignment wrapText="1"/>
    </xf>
    <xf numFmtId="3" fontId="5" fillId="0" borderId="4" xfId="5" applyNumberFormat="1" applyFont="1" applyBorder="1"/>
    <xf numFmtId="4" fontId="8" fillId="0" borderId="3" xfId="5" applyNumberFormat="1" applyFont="1" applyBorder="1"/>
    <xf numFmtId="4" fontId="8" fillId="0" borderId="3" xfId="5" applyNumberFormat="1" applyFont="1" applyBorder="1" applyAlignment="1">
      <alignment horizontal="right"/>
    </xf>
    <xf numFmtId="3" fontId="11" fillId="0" borderId="6" xfId="5" applyNumberFormat="1" applyFont="1" applyBorder="1"/>
    <xf numFmtId="0" fontId="5" fillId="0" borderId="3" xfId="5" applyFont="1" applyBorder="1" applyAlignment="1">
      <alignment vertical="top" wrapText="1"/>
    </xf>
    <xf numFmtId="4" fontId="11" fillId="0" borderId="3" xfId="5" applyNumberFormat="1" applyFont="1" applyBorder="1" applyAlignment="1">
      <alignment horizontal="right"/>
    </xf>
    <xf numFmtId="0" fontId="11" fillId="0" borderId="3" xfId="5" applyFont="1" applyBorder="1" applyAlignment="1">
      <alignment horizontal="right"/>
    </xf>
    <xf numFmtId="0" fontId="11" fillId="0" borderId="3" xfId="5" applyFont="1" applyBorder="1" applyAlignment="1">
      <alignment horizontal="center"/>
    </xf>
    <xf numFmtId="3" fontId="8" fillId="0" borderId="3" xfId="5" applyNumberFormat="1" applyFont="1" applyBorder="1" applyAlignment="1">
      <alignment horizontal="right"/>
    </xf>
    <xf numFmtId="3" fontId="5" fillId="0" borderId="3" xfId="5" applyNumberFormat="1" applyFont="1" applyBorder="1" applyAlignment="1">
      <alignment horizontal="right"/>
    </xf>
    <xf numFmtId="0" fontId="5" fillId="0" borderId="3" xfId="5" applyFont="1" applyBorder="1" applyAlignment="1">
      <alignment horizontal="right" vertical="top"/>
    </xf>
    <xf numFmtId="0" fontId="11" fillId="0" borderId="5" xfId="6" applyNumberFormat="1" applyFont="1" applyBorder="1" applyAlignment="1">
      <alignment horizontal="left"/>
    </xf>
    <xf numFmtId="3" fontId="8" fillId="0" borderId="5" xfId="5" applyNumberFormat="1" applyFont="1" applyBorder="1"/>
    <xf numFmtId="49" fontId="5" fillId="0" borderId="5" xfId="5" applyNumberFormat="1" applyFont="1" applyBorder="1" applyAlignment="1">
      <alignment horizontal="right" vertical="top"/>
    </xf>
    <xf numFmtId="0" fontId="5" fillId="0" borderId="6" xfId="5" applyFont="1" applyBorder="1" applyAlignment="1">
      <alignment vertical="top" wrapText="1"/>
    </xf>
    <xf numFmtId="0" fontId="11" fillId="0" borderId="6" xfId="5" applyFont="1" applyBorder="1" applyAlignment="1">
      <alignment horizontal="left"/>
    </xf>
    <xf numFmtId="0" fontId="5" fillId="0" borderId="6" xfId="5" applyFont="1" applyBorder="1" applyAlignment="1">
      <alignment wrapText="1"/>
    </xf>
    <xf numFmtId="3" fontId="8" fillId="0" borderId="4" xfId="5" applyNumberFormat="1" applyFont="1" applyBorder="1" applyAlignment="1">
      <alignment vertical="center"/>
    </xf>
    <xf numFmtId="3" fontId="5" fillId="0" borderId="6" xfId="5" applyNumberFormat="1" applyFont="1" applyBorder="1"/>
    <xf numFmtId="0" fontId="5" fillId="0" borderId="4" xfId="5" applyFont="1" applyBorder="1" applyAlignment="1">
      <alignment wrapText="1"/>
    </xf>
    <xf numFmtId="4" fontId="11" fillId="0" borderId="18" xfId="5" applyNumberFormat="1" applyFont="1" applyBorder="1" applyAlignment="1">
      <alignment horizontal="right"/>
    </xf>
    <xf numFmtId="4" fontId="5" fillId="0" borderId="18" xfId="5" applyNumberFormat="1" applyFont="1" applyBorder="1"/>
    <xf numFmtId="49" fontId="11" fillId="0" borderId="3" xfId="5" applyNumberFormat="1" applyFont="1" applyBorder="1" applyAlignment="1">
      <alignment horizontal="center"/>
    </xf>
    <xf numFmtId="0" fontId="11" fillId="0" borderId="5" xfId="5" applyFont="1" applyBorder="1"/>
    <xf numFmtId="0" fontId="5" fillId="0" borderId="4" xfId="5" applyFont="1" applyBorder="1"/>
    <xf numFmtId="4" fontId="11" fillId="0" borderId="3" xfId="5" applyNumberFormat="1" applyFont="1" applyBorder="1"/>
    <xf numFmtId="4" fontId="5" fillId="0" borderId="3" xfId="5" applyNumberFormat="1" applyFont="1" applyBorder="1" applyAlignment="1">
      <alignment vertical="center"/>
    </xf>
    <xf numFmtId="4" fontId="11" fillId="0" borderId="3" xfId="5" applyNumberFormat="1" applyFont="1" applyBorder="1" applyAlignment="1">
      <alignment vertical="center"/>
    </xf>
    <xf numFmtId="49" fontId="11" fillId="0" borderId="3" xfId="5" applyNumberFormat="1" applyFont="1" applyBorder="1" applyAlignment="1">
      <alignment horizontal="right"/>
    </xf>
    <xf numFmtId="0" fontId="11" fillId="0" borderId="4" xfId="5" applyFont="1" applyBorder="1"/>
    <xf numFmtId="4" fontId="11" fillId="0" borderId="3" xfId="5" applyNumberFormat="1" applyFont="1" applyBorder="1" applyAlignment="1">
      <alignment horizontal="right" vertical="center"/>
    </xf>
    <xf numFmtId="0" fontId="16" fillId="0" borderId="3" xfId="2" applyFont="1" applyBorder="1" applyAlignment="1">
      <alignment horizontal="right"/>
    </xf>
    <xf numFmtId="0" fontId="16" fillId="0" borderId="3" xfId="2" applyFont="1" applyBorder="1"/>
    <xf numFmtId="0" fontId="16" fillId="0" borderId="3" xfId="5" applyFont="1" applyBorder="1"/>
    <xf numFmtId="3" fontId="13" fillId="0" borderId="3" xfId="5" applyNumberFormat="1" applyFont="1" applyBorder="1" applyAlignment="1">
      <alignment horizontal="right"/>
    </xf>
    <xf numFmtId="0" fontId="13" fillId="0" borderId="3" xfId="5" applyFont="1" applyBorder="1" applyAlignment="1">
      <alignment horizontal="right"/>
    </xf>
    <xf numFmtId="0" fontId="13" fillId="0" borderId="4" xfId="5" applyFont="1" applyBorder="1"/>
    <xf numFmtId="0" fontId="11" fillId="0" borderId="6" xfId="5" applyFont="1" applyBorder="1"/>
    <xf numFmtId="3" fontId="13" fillId="0" borderId="5" xfId="5" applyNumberFormat="1" applyFont="1" applyBorder="1" applyAlignment="1">
      <alignment horizontal="right"/>
    </xf>
    <xf numFmtId="0" fontId="11" fillId="0" borderId="5" xfId="5" applyFont="1" applyBorder="1" applyAlignment="1">
      <alignment horizontal="right"/>
    </xf>
    <xf numFmtId="49" fontId="11" fillId="0" borderId="5" xfId="5" applyNumberFormat="1" applyFont="1" applyBorder="1" applyAlignment="1">
      <alignment horizontal="right"/>
    </xf>
    <xf numFmtId="4" fontId="11" fillId="0" borderId="5" xfId="5" applyNumberFormat="1" applyFont="1" applyBorder="1" applyAlignment="1">
      <alignment horizontal="right" vertical="center"/>
    </xf>
    <xf numFmtId="0" fontId="5" fillId="0" borderId="3" xfId="5" applyFont="1" applyBorder="1" applyAlignment="1">
      <alignment vertical="center" wrapText="1"/>
    </xf>
    <xf numFmtId="0" fontId="16" fillId="0" borderId="3" xfId="2" applyFont="1" applyBorder="1" applyAlignment="1">
      <alignment horizontal="right" vertical="top"/>
    </xf>
    <xf numFmtId="0" fontId="16" fillId="0" borderId="3" xfId="2" applyFont="1" applyBorder="1" applyAlignment="1">
      <alignment vertical="center" wrapText="1"/>
    </xf>
    <xf numFmtId="4" fontId="11" fillId="0" borderId="3" xfId="2" applyNumberFormat="1" applyFont="1" applyBorder="1" applyAlignment="1">
      <alignment horizontal="right"/>
    </xf>
    <xf numFmtId="4" fontId="13" fillId="0" borderId="10" xfId="2" applyNumberFormat="1" applyFont="1" applyBorder="1"/>
    <xf numFmtId="0" fontId="5" fillId="0" borderId="3" xfId="5" applyFont="1" applyBorder="1" applyAlignment="1">
      <alignment horizontal="right" vertical="center"/>
    </xf>
    <xf numFmtId="0" fontId="11" fillId="0" borderId="4" xfId="5" applyFont="1" applyBorder="1" applyAlignment="1">
      <alignment vertical="center"/>
    </xf>
    <xf numFmtId="0" fontId="11" fillId="0" borderId="4" xfId="5" applyFont="1" applyBorder="1" applyAlignment="1">
      <alignment wrapText="1"/>
    </xf>
    <xf numFmtId="49" fontId="11" fillId="0" borderId="3" xfId="5" applyNumberFormat="1" applyFont="1" applyBorder="1" applyAlignment="1">
      <alignment horizontal="right" vertical="top"/>
    </xf>
    <xf numFmtId="0" fontId="5" fillId="0" borderId="5" xfId="5" applyFont="1" applyBorder="1"/>
    <xf numFmtId="0" fontId="5" fillId="0" borderId="5" xfId="5" applyFont="1" applyBorder="1" applyAlignment="1">
      <alignment horizontal="right"/>
    </xf>
    <xf numFmtId="4" fontId="11" fillId="0" borderId="5" xfId="5" applyNumberFormat="1" applyFont="1" applyBorder="1" applyAlignment="1">
      <alignment horizontal="right"/>
    </xf>
    <xf numFmtId="4" fontId="11" fillId="0" borderId="5" xfId="2" applyNumberFormat="1" applyFont="1" applyBorder="1"/>
    <xf numFmtId="0" fontId="12" fillId="0" borderId="0" xfId="5" applyFont="1"/>
    <xf numFmtId="4" fontId="11" fillId="0" borderId="5" xfId="5" applyNumberFormat="1" applyFont="1" applyBorder="1"/>
    <xf numFmtId="3" fontId="13" fillId="0" borderId="3" xfId="5" applyNumberFormat="1" applyFont="1" applyBorder="1"/>
    <xf numFmtId="0" fontId="5" fillId="0" borderId="4" xfId="5" applyFont="1" applyBorder="1" applyAlignment="1">
      <alignment vertical="center"/>
    </xf>
    <xf numFmtId="4" fontId="11" fillId="0" borderId="11" xfId="5" applyNumberFormat="1" applyFont="1" applyBorder="1"/>
    <xf numFmtId="49" fontId="11" fillId="0" borderId="5" xfId="5" applyNumberFormat="1" applyFont="1" applyBorder="1" applyAlignment="1">
      <alignment horizontal="right" vertical="top"/>
    </xf>
    <xf numFmtId="0" fontId="11" fillId="0" borderId="6" xfId="5" applyFont="1" applyBorder="1" applyAlignment="1">
      <alignment wrapText="1"/>
    </xf>
    <xf numFmtId="0" fontId="20" fillId="0" borderId="3" xfId="2" applyFont="1" applyBorder="1"/>
    <xf numFmtId="0" fontId="20" fillId="0" borderId="6" xfId="2" applyFont="1" applyBorder="1"/>
    <xf numFmtId="0" fontId="11" fillId="0" borderId="3" xfId="5" applyFont="1" applyBorder="1"/>
    <xf numFmtId="49" fontId="5" fillId="0" borderId="5" xfId="5" applyNumberFormat="1" applyFont="1" applyBorder="1" applyAlignment="1">
      <alignment horizontal="right"/>
    </xf>
    <xf numFmtId="0" fontId="11" fillId="0" borderId="4" xfId="5" applyFont="1" applyBorder="1" applyAlignment="1">
      <alignment vertical="center" wrapText="1"/>
    </xf>
    <xf numFmtId="0" fontId="13" fillId="0" borderId="3" xfId="5" applyFont="1" applyBorder="1" applyAlignment="1">
      <alignment horizontal="center"/>
    </xf>
    <xf numFmtId="0" fontId="11" fillId="0" borderId="3" xfId="5" applyFont="1" applyBorder="1" applyAlignment="1">
      <alignment horizontal="right" vertical="top"/>
    </xf>
    <xf numFmtId="0" fontId="16" fillId="0" borderId="4" xfId="2" applyFont="1" applyBorder="1"/>
    <xf numFmtId="0" fontId="21" fillId="0" borderId="0" xfId="5" applyFont="1" applyAlignment="1">
      <alignment wrapText="1"/>
    </xf>
    <xf numFmtId="0" fontId="21" fillId="0" borderId="12" xfId="5" applyFont="1" applyBorder="1"/>
    <xf numFmtId="4" fontId="11" fillId="0" borderId="3" xfId="2" applyNumberFormat="1" applyFont="1" applyBorder="1"/>
    <xf numFmtId="3" fontId="5" fillId="0" borderId="4" xfId="5" applyNumberFormat="1" applyFont="1" applyBorder="1" applyAlignment="1">
      <alignment wrapText="1"/>
    </xf>
    <xf numFmtId="4" fontId="16" fillId="0" borderId="3" xfId="2" applyNumberFormat="1" applyFont="1" applyBorder="1" applyAlignment="1">
      <alignment horizontal="right"/>
    </xf>
    <xf numFmtId="0" fontId="11" fillId="0" borderId="5" xfId="8" applyNumberFormat="1" applyFont="1" applyBorder="1" applyAlignment="1">
      <alignment horizontal="left"/>
    </xf>
    <xf numFmtId="3" fontId="11" fillId="0" borderId="3" xfId="5" applyNumberFormat="1" applyFont="1" applyBorder="1"/>
    <xf numFmtId="49" fontId="13" fillId="0" borderId="4" xfId="2" applyNumberFormat="1" applyFont="1" applyBorder="1" applyAlignment="1">
      <alignment horizontal="center" vertical="center"/>
    </xf>
    <xf numFmtId="49" fontId="11" fillId="0" borderId="3" xfId="2" applyNumberFormat="1" applyFont="1" applyBorder="1" applyAlignment="1">
      <alignment horizontal="center" vertical="center"/>
    </xf>
    <xf numFmtId="3" fontId="11" fillId="0" borderId="4" xfId="5" applyNumberFormat="1" applyFont="1" applyBorder="1"/>
    <xf numFmtId="0" fontId="5" fillId="0" borderId="3" xfId="5" applyFont="1" applyBorder="1" applyAlignment="1">
      <alignment vertical="top"/>
    </xf>
    <xf numFmtId="0" fontId="11" fillId="0" borderId="5" xfId="2" applyFont="1" applyBorder="1" applyAlignment="1">
      <alignment wrapText="1"/>
    </xf>
    <xf numFmtId="49" fontId="11" fillId="0" borderId="0" xfId="2" applyNumberFormat="1" applyFont="1" applyAlignment="1">
      <alignment horizontal="right" vertical="center"/>
    </xf>
    <xf numFmtId="49" fontId="5" fillId="0" borderId="3" xfId="5" applyNumberFormat="1" applyFont="1" applyBorder="1" applyAlignment="1">
      <alignment horizontal="right" vertical="center"/>
    </xf>
    <xf numFmtId="0" fontId="11" fillId="0" borderId="3" xfId="5" applyFont="1" applyBorder="1" applyAlignment="1">
      <alignment horizontal="right" vertical="center"/>
    </xf>
    <xf numFmtId="4" fontId="11" fillId="0" borderId="3" xfId="5" applyNumberFormat="1" applyFont="1" applyBorder="1" applyAlignment="1">
      <alignment horizontal="center"/>
    </xf>
    <xf numFmtId="49" fontId="8" fillId="0" borderId="3" xfId="5" applyNumberFormat="1" applyFont="1" applyBorder="1"/>
    <xf numFmtId="0" fontId="11" fillId="0" borderId="5" xfId="2" applyFont="1" applyBorder="1" applyAlignment="1">
      <alignment horizontal="left"/>
    </xf>
    <xf numFmtId="49" fontId="8" fillId="0" borderId="6" xfId="5" applyNumberFormat="1" applyFont="1" applyBorder="1"/>
    <xf numFmtId="49" fontId="11" fillId="0" borderId="20" xfId="2" applyNumberFormat="1" applyFont="1" applyBorder="1" applyAlignment="1">
      <alignment horizontal="right"/>
    </xf>
    <xf numFmtId="0" fontId="11" fillId="0" borderId="3" xfId="2" applyFont="1" applyBorder="1" applyAlignment="1">
      <alignment horizontal="right" vertical="top"/>
    </xf>
    <xf numFmtId="0" fontId="5" fillId="0" borderId="3" xfId="5" applyFont="1" applyBorder="1" applyAlignment="1">
      <alignment horizontal="left" vertical="center"/>
    </xf>
    <xf numFmtId="0" fontId="5" fillId="0" borderId="4" xfId="5" applyFont="1" applyBorder="1" applyAlignment="1">
      <alignment horizontal="left" wrapText="1"/>
    </xf>
    <xf numFmtId="49" fontId="11" fillId="0" borderId="0" xfId="2" applyNumberFormat="1" applyFont="1" applyAlignment="1">
      <alignment horizontal="right" vertical="top"/>
    </xf>
    <xf numFmtId="0" fontId="11" fillId="0" borderId="3" xfId="5" applyFont="1" applyBorder="1" applyAlignment="1">
      <alignment wrapText="1"/>
    </xf>
    <xf numFmtId="49" fontId="8" fillId="0" borderId="4" xfId="5" applyNumberFormat="1" applyFont="1" applyBorder="1"/>
    <xf numFmtId="43" fontId="11" fillId="0" borderId="3" xfId="9" applyFont="1" applyFill="1" applyBorder="1" applyAlignment="1">
      <alignment horizontal="right"/>
    </xf>
    <xf numFmtId="0" fontId="10" fillId="0" borderId="5" xfId="5" applyFont="1" applyBorder="1"/>
    <xf numFmtId="49" fontId="10" fillId="0" borderId="5" xfId="5" applyNumberFormat="1" applyFont="1" applyBorder="1" applyAlignment="1">
      <alignment horizontal="right"/>
    </xf>
    <xf numFmtId="0" fontId="10" fillId="0" borderId="6" xfId="5" applyFont="1" applyBorder="1"/>
    <xf numFmtId="0" fontId="22" fillId="0" borderId="0" xfId="4" applyFont="1"/>
    <xf numFmtId="0" fontId="17" fillId="0" borderId="0" xfId="4" applyFont="1" applyAlignment="1">
      <alignment horizontal="centerContinuous" vertical="center" wrapText="1"/>
    </xf>
    <xf numFmtId="0" fontId="17" fillId="0" borderId="0" xfId="4" applyFont="1" applyAlignment="1">
      <alignment horizontal="center" vertical="center" wrapText="1"/>
    </xf>
    <xf numFmtId="0" fontId="17" fillId="2" borderId="14" xfId="4" applyFont="1" applyFill="1" applyBorder="1" applyAlignment="1">
      <alignment horizontal="centerContinuous" vertical="center" wrapText="1"/>
    </xf>
    <xf numFmtId="0" fontId="17" fillId="2" borderId="15" xfId="4" applyFont="1" applyFill="1" applyBorder="1" applyAlignment="1">
      <alignment horizontal="centerContinuous" vertical="center" wrapText="1"/>
    </xf>
    <xf numFmtId="0" fontId="17" fillId="2" borderId="16" xfId="4" applyFont="1" applyFill="1" applyBorder="1" applyAlignment="1">
      <alignment horizontal="centerContinuous" vertical="center" wrapText="1"/>
    </xf>
    <xf numFmtId="0" fontId="17" fillId="2" borderId="5" xfId="4" applyFont="1" applyFill="1" applyBorder="1" applyAlignment="1">
      <alignment horizontal="center" vertical="center"/>
    </xf>
    <xf numFmtId="0" fontId="17" fillId="2" borderId="5" xfId="4" applyFont="1" applyFill="1" applyBorder="1" applyAlignment="1">
      <alignment horizontal="center" vertical="center" wrapText="1"/>
    </xf>
    <xf numFmtId="0" fontId="8" fillId="2" borderId="17" xfId="4" applyFont="1" applyFill="1" applyBorder="1" applyAlignment="1">
      <alignment horizontal="center" vertical="center" wrapText="1"/>
    </xf>
    <xf numFmtId="0" fontId="18" fillId="0" borderId="17" xfId="4" applyFont="1" applyBorder="1" applyAlignment="1">
      <alignment vertical="center"/>
    </xf>
    <xf numFmtId="4" fontId="18" fillId="0" borderId="17" xfId="4" applyNumberFormat="1" applyFont="1" applyBorder="1" applyAlignment="1">
      <alignment vertical="center"/>
    </xf>
    <xf numFmtId="0" fontId="18" fillId="0" borderId="21" xfId="4" applyFont="1" applyBorder="1" applyAlignment="1">
      <alignment vertical="center"/>
    </xf>
    <xf numFmtId="4" fontId="18" fillId="0" borderId="5" xfId="4" applyNumberFormat="1" applyFont="1" applyBorder="1" applyAlignment="1">
      <alignment vertical="center"/>
    </xf>
    <xf numFmtId="0" fontId="14" fillId="0" borderId="0" xfId="5" applyFont="1" applyAlignment="1">
      <alignment vertical="center"/>
    </xf>
    <xf numFmtId="0" fontId="7" fillId="0" borderId="0" xfId="5" applyFont="1" applyAlignment="1">
      <alignment horizontal="centerContinuous" vertical="center"/>
    </xf>
    <xf numFmtId="0" fontId="15" fillId="0" borderId="0" xfId="5" applyFont="1" applyAlignment="1">
      <alignment horizontal="centerContinuous" vertical="center" wrapText="1"/>
    </xf>
    <xf numFmtId="0" fontId="7" fillId="0" borderId="0" xfId="5" applyFont="1" applyAlignment="1">
      <alignment horizontal="left" vertical="center"/>
    </xf>
    <xf numFmtId="0" fontId="15" fillId="0" borderId="0" xfId="5" applyFont="1" applyAlignment="1">
      <alignment horizontal="left" vertical="center" wrapText="1"/>
    </xf>
    <xf numFmtId="0" fontId="19" fillId="0" borderId="0" xfId="5" applyFont="1" applyAlignment="1">
      <alignment horizontal="center" vertical="center"/>
    </xf>
    <xf numFmtId="0" fontId="17" fillId="2" borderId="17" xfId="5" applyFont="1" applyFill="1" applyBorder="1" applyAlignment="1">
      <alignment horizontal="center" vertical="center"/>
    </xf>
    <xf numFmtId="0" fontId="17" fillId="2" borderId="17" xfId="5" applyFont="1" applyFill="1" applyBorder="1" applyAlignment="1">
      <alignment horizontal="center" vertical="center" wrapText="1"/>
    </xf>
    <xf numFmtId="0" fontId="18" fillId="0" borderId="0" xfId="5" applyFont="1"/>
    <xf numFmtId="0" fontId="18" fillId="0" borderId="0" xfId="5" applyFont="1" applyAlignment="1">
      <alignment vertical="center"/>
    </xf>
    <xf numFmtId="0" fontId="23" fillId="0" borderId="17" xfId="5" applyFont="1" applyBorder="1" applyAlignment="1">
      <alignment horizontal="center" vertical="center"/>
    </xf>
    <xf numFmtId="0" fontId="24" fillId="0" borderId="0" xfId="5" applyFont="1"/>
    <xf numFmtId="0" fontId="24" fillId="0" borderId="0" xfId="5" applyFont="1" applyAlignment="1">
      <alignment vertical="center"/>
    </xf>
    <xf numFmtId="0" fontId="18" fillId="0" borderId="3" xfId="5" applyFont="1" applyBorder="1" applyAlignment="1">
      <alignment horizontal="center" vertical="center"/>
    </xf>
    <xf numFmtId="0" fontId="18" fillId="0" borderId="3" xfId="5" applyFont="1" applyBorder="1" applyAlignment="1">
      <alignment vertical="center"/>
    </xf>
    <xf numFmtId="49" fontId="18" fillId="0" borderId="3" xfId="5" applyNumberFormat="1" applyFont="1" applyBorder="1" applyAlignment="1">
      <alignment horizontal="center" vertical="center"/>
    </xf>
    <xf numFmtId="49" fontId="18" fillId="0" borderId="5" xfId="5" applyNumberFormat="1" applyFont="1" applyBorder="1" applyAlignment="1">
      <alignment horizontal="center" vertical="center"/>
    </xf>
    <xf numFmtId="4" fontId="25" fillId="0" borderId="5" xfId="5" applyNumberFormat="1" applyFont="1" applyBorder="1" applyAlignment="1">
      <alignment vertical="center"/>
    </xf>
    <xf numFmtId="4" fontId="18" fillId="0" borderId="5" xfId="5" applyNumberFormat="1" applyFont="1" applyBorder="1" applyAlignment="1">
      <alignment horizontal="center" vertical="center"/>
    </xf>
    <xf numFmtId="0" fontId="25" fillId="0" borderId="3" xfId="5" applyFont="1" applyBorder="1" applyAlignment="1">
      <alignment horizontal="center" vertical="center"/>
    </xf>
    <xf numFmtId="0" fontId="26" fillId="0" borderId="0" xfId="5" applyFont="1" applyAlignment="1">
      <alignment wrapText="1"/>
    </xf>
    <xf numFmtId="49" fontId="18" fillId="0" borderId="17" xfId="5" applyNumberFormat="1" applyFont="1" applyBorder="1" applyAlignment="1">
      <alignment horizontal="center" vertical="center"/>
    </xf>
    <xf numFmtId="4" fontId="18" fillId="0" borderId="17" xfId="5" applyNumberFormat="1" applyFont="1" applyBorder="1" applyAlignment="1">
      <alignment horizontal="center" vertical="center"/>
    </xf>
    <xf numFmtId="4" fontId="25" fillId="0" borderId="17" xfId="5" applyNumberFormat="1" applyFont="1" applyBorder="1" applyAlignment="1">
      <alignment vertical="center"/>
    </xf>
    <xf numFmtId="0" fontId="26" fillId="0" borderId="0" xfId="5" applyFont="1"/>
    <xf numFmtId="4" fontId="18" fillId="0" borderId="3" xfId="5" applyNumberFormat="1" applyFont="1" applyBorder="1" applyAlignment="1">
      <alignment horizontal="center" vertical="center"/>
    </xf>
    <xf numFmtId="4" fontId="18" fillId="0" borderId="3" xfId="5" applyNumberFormat="1" applyFont="1" applyBorder="1" applyAlignment="1">
      <alignment vertical="center"/>
    </xf>
    <xf numFmtId="0" fontId="18" fillId="0" borderId="5" xfId="5" applyFont="1" applyBorder="1" applyAlignment="1">
      <alignment horizontal="center" vertical="center"/>
    </xf>
    <xf numFmtId="0" fontId="18" fillId="0" borderId="5" xfId="5" applyFont="1" applyBorder="1" applyAlignment="1">
      <alignment vertical="center"/>
    </xf>
    <xf numFmtId="49" fontId="18" fillId="0" borderId="21" xfId="5" applyNumberFormat="1" applyFont="1" applyBorder="1" applyAlignment="1">
      <alignment horizontal="center" vertical="center"/>
    </xf>
    <xf numFmtId="4" fontId="18" fillId="0" borderId="5" xfId="5" applyNumberFormat="1" applyFont="1" applyBorder="1" applyAlignment="1">
      <alignment vertical="center"/>
    </xf>
    <xf numFmtId="0" fontId="26" fillId="0" borderId="0" xfId="5" applyFont="1" applyAlignment="1">
      <alignment vertical="center" wrapText="1"/>
    </xf>
    <xf numFmtId="49" fontId="18" fillId="0" borderId="22" xfId="5" applyNumberFormat="1" applyFont="1" applyBorder="1" applyAlignment="1">
      <alignment horizontal="center" vertical="center"/>
    </xf>
    <xf numFmtId="4" fontId="25" fillId="0" borderId="17" xfId="5" applyNumberFormat="1" applyFont="1" applyBorder="1" applyAlignment="1">
      <alignment horizontal="right" vertical="center"/>
    </xf>
    <xf numFmtId="0" fontId="25" fillId="0" borderId="5" xfId="5" applyFont="1" applyBorder="1" applyAlignment="1">
      <alignment horizontal="center" vertical="center"/>
    </xf>
    <xf numFmtId="4" fontId="27" fillId="0" borderId="0" xfId="5" applyNumberFormat="1" applyFont="1"/>
    <xf numFmtId="4" fontId="28" fillId="0" borderId="0" xfId="5" applyNumberFormat="1" applyFont="1"/>
    <xf numFmtId="0" fontId="1" fillId="0" borderId="0" xfId="5" applyFont="1"/>
    <xf numFmtId="0" fontId="1" fillId="0" borderId="0" xfId="5" applyFont="1" applyAlignment="1">
      <alignment horizontal="centerContinuous"/>
    </xf>
    <xf numFmtId="0" fontId="11" fillId="0" borderId="12" xfId="5" applyFont="1" applyBorder="1" applyAlignment="1">
      <alignment vertical="center" wrapText="1"/>
    </xf>
    <xf numFmtId="4" fontId="11" fillId="0" borderId="11" xfId="5" applyNumberFormat="1" applyFont="1" applyBorder="1" applyAlignment="1">
      <alignment horizontal="right"/>
    </xf>
    <xf numFmtId="0" fontId="11" fillId="0" borderId="12" xfId="5" applyFont="1" applyBorder="1" applyAlignment="1">
      <alignment vertical="center"/>
    </xf>
    <xf numFmtId="0" fontId="11" fillId="0" borderId="11" xfId="5" applyFont="1" applyBorder="1" applyAlignment="1">
      <alignment vertical="center" wrapText="1"/>
    </xf>
    <xf numFmtId="0" fontId="11" fillId="0" borderId="11" xfId="5" applyFont="1" applyBorder="1"/>
    <xf numFmtId="4" fontId="5" fillId="0" borderId="11" xfId="5" applyNumberFormat="1" applyFont="1" applyBorder="1"/>
    <xf numFmtId="0" fontId="16" fillId="0" borderId="11" xfId="2" applyFont="1" applyBorder="1"/>
    <xf numFmtId="4" fontId="5" fillId="0" borderId="11" xfId="5" applyNumberFormat="1" applyFont="1" applyBorder="1" applyAlignment="1">
      <alignment vertical="center"/>
    </xf>
    <xf numFmtId="4" fontId="5" fillId="0" borderId="11" xfId="5" applyNumberFormat="1" applyFont="1" applyBorder="1" applyAlignment="1">
      <alignment horizontal="right" vertical="center"/>
    </xf>
    <xf numFmtId="4" fontId="11" fillId="0" borderId="11" xfId="5" applyNumberFormat="1" applyFont="1" applyBorder="1" applyAlignment="1">
      <alignment vertical="center"/>
    </xf>
    <xf numFmtId="0" fontId="11" fillId="0" borderId="19" xfId="5" applyFont="1" applyBorder="1"/>
    <xf numFmtId="0" fontId="11" fillId="0" borderId="11" xfId="7" applyFont="1" applyBorder="1" applyAlignment="1">
      <alignment vertical="center"/>
    </xf>
    <xf numFmtId="0" fontId="5" fillId="0" borderId="12" xfId="5" applyFont="1" applyBorder="1"/>
    <xf numFmtId="4" fontId="11" fillId="0" borderId="11" xfId="2" applyNumberFormat="1" applyFont="1" applyBorder="1" applyAlignment="1">
      <alignment horizontal="right"/>
    </xf>
    <xf numFmtId="4" fontId="5" fillId="0" borderId="11" xfId="5" applyNumberFormat="1" applyFont="1" applyBorder="1" applyAlignment="1">
      <alignment horizontal="right"/>
    </xf>
    <xf numFmtId="0" fontId="11" fillId="0" borderId="11" xfId="2" applyFont="1" applyBorder="1" applyAlignment="1">
      <alignment vertical="center" wrapText="1"/>
    </xf>
    <xf numFmtId="0" fontId="5" fillId="0" borderId="12" xfId="5" applyFont="1" applyBorder="1" applyAlignment="1">
      <alignment wrapText="1"/>
    </xf>
    <xf numFmtId="0" fontId="16" fillId="0" borderId="12" xfId="5" applyFont="1" applyBorder="1" applyAlignment="1">
      <alignment wrapText="1"/>
    </xf>
    <xf numFmtId="3" fontId="11" fillId="0" borderId="12" xfId="5" applyNumberFormat="1" applyFont="1" applyBorder="1" applyAlignment="1">
      <alignment wrapText="1"/>
    </xf>
    <xf numFmtId="0" fontId="11" fillId="0" borderId="12" xfId="5" applyFont="1" applyBorder="1"/>
    <xf numFmtId="0" fontId="5" fillId="0" borderId="11" xfId="5" applyFont="1" applyBorder="1" applyAlignment="1">
      <alignment vertical="center"/>
    </xf>
    <xf numFmtId="0" fontId="16" fillId="0" borderId="11" xfId="2" applyFont="1" applyBorder="1" applyAlignment="1">
      <alignment vertical="center" wrapText="1"/>
    </xf>
    <xf numFmtId="0" fontId="5" fillId="0" borderId="11" xfId="2" applyFont="1" applyBorder="1" applyAlignment="1">
      <alignment wrapText="1"/>
    </xf>
    <xf numFmtId="0" fontId="5" fillId="0" borderId="11" xfId="5" applyFont="1" applyBorder="1"/>
    <xf numFmtId="0" fontId="5" fillId="0" borderId="19" xfId="5" applyFont="1" applyBorder="1"/>
    <xf numFmtId="4" fontId="11" fillId="0" borderId="13" xfId="5" applyNumberFormat="1" applyFont="1" applyBorder="1" applyAlignment="1">
      <alignment horizontal="right"/>
    </xf>
    <xf numFmtId="0" fontId="5" fillId="0" borderId="12" xfId="5" applyFont="1" applyBorder="1" applyAlignment="1">
      <alignment vertical="center" wrapText="1"/>
    </xf>
    <xf numFmtId="0" fontId="11" fillId="0" borderId="11" xfId="2" applyFont="1" applyBorder="1" applyAlignment="1">
      <alignment wrapText="1"/>
    </xf>
    <xf numFmtId="0" fontId="11" fillId="0" borderId="13" xfId="2" applyFont="1" applyBorder="1" applyAlignment="1">
      <alignment horizontal="left" vertical="center" wrapText="1"/>
    </xf>
    <xf numFmtId="0" fontId="11" fillId="0" borderId="11" xfId="5" applyFont="1" applyBorder="1" applyAlignment="1">
      <alignment vertical="center"/>
    </xf>
    <xf numFmtId="0" fontId="11" fillId="0" borderId="13" xfId="2" applyFont="1" applyBorder="1" applyAlignment="1">
      <alignment horizontal="left"/>
    </xf>
    <xf numFmtId="4" fontId="25" fillId="0" borderId="5" xfId="4" applyNumberFormat="1" applyFont="1" applyBorder="1" applyAlignment="1">
      <alignment vertical="center"/>
    </xf>
    <xf numFmtId="0" fontId="1" fillId="0" borderId="0" xfId="5" applyFont="1" applyAlignment="1">
      <alignment vertical="center"/>
    </xf>
    <xf numFmtId="0" fontId="16" fillId="0" borderId="0" xfId="5" applyFont="1"/>
    <xf numFmtId="0" fontId="16" fillId="0" borderId="0" xfId="5" applyFont="1" applyAlignment="1">
      <alignment vertical="center"/>
    </xf>
    <xf numFmtId="4" fontId="30" fillId="0" borderId="3" xfId="5" applyNumberFormat="1" applyFont="1" applyBorder="1" applyAlignment="1">
      <alignment vertical="center"/>
    </xf>
    <xf numFmtId="0" fontId="18" fillId="0" borderId="3" xfId="5" applyFont="1" applyBorder="1"/>
    <xf numFmtId="4" fontId="16" fillId="0" borderId="0" xfId="5" applyNumberFormat="1" applyFont="1"/>
    <xf numFmtId="0" fontId="18" fillId="0" borderId="3" xfId="5" applyFont="1" applyBorder="1" applyAlignment="1">
      <alignment wrapText="1"/>
    </xf>
    <xf numFmtId="0" fontId="16" fillId="0" borderId="3" xfId="5" applyFont="1" applyBorder="1" applyAlignment="1">
      <alignment vertical="center"/>
    </xf>
    <xf numFmtId="0" fontId="18" fillId="0" borderId="5" xfId="5" applyFont="1" applyBorder="1"/>
    <xf numFmtId="0" fontId="17" fillId="0" borderId="14" xfId="5" applyFont="1" applyBorder="1" applyAlignment="1">
      <alignment horizontal="center" vertical="center"/>
    </xf>
    <xf numFmtId="0" fontId="29" fillId="0" borderId="15" xfId="5" applyFont="1" applyBorder="1" applyAlignment="1">
      <alignment horizontal="right" vertical="center"/>
    </xf>
    <xf numFmtId="0" fontId="1" fillId="0" borderId="15" xfId="5" applyFont="1" applyBorder="1" applyAlignment="1">
      <alignment horizontal="center" vertical="center"/>
    </xf>
    <xf numFmtId="4" fontId="17" fillId="0" borderId="16" xfId="5" applyNumberFormat="1" applyFont="1" applyBorder="1" applyAlignment="1">
      <alignment vertical="center"/>
    </xf>
    <xf numFmtId="4" fontId="17" fillId="0" borderId="17" xfId="5" applyNumberFormat="1" applyFont="1" applyBorder="1" applyAlignment="1">
      <alignment vertical="center"/>
    </xf>
    <xf numFmtId="0" fontId="31" fillId="0" borderId="0" xfId="5" applyFont="1" applyAlignment="1">
      <alignment vertical="center"/>
    </xf>
    <xf numFmtId="0" fontId="25" fillId="0" borderId="6" xfId="4" applyFont="1" applyBorder="1" applyAlignment="1">
      <alignment horizontal="center" vertical="center"/>
    </xf>
    <xf numFmtId="0" fontId="25" fillId="0" borderId="20" xfId="4" applyFont="1" applyBorder="1" applyAlignment="1">
      <alignment horizontal="center" vertical="center"/>
    </xf>
    <xf numFmtId="0" fontId="25" fillId="0" borderId="21" xfId="4" applyFont="1" applyBorder="1" applyAlignment="1">
      <alignment horizontal="center" vertical="center"/>
    </xf>
  </cellXfs>
  <cellStyles count="10">
    <cellStyle name="Dziesiętny 2" xfId="9" xr:uid="{5FFDF3BF-1910-4595-A175-77D7FFB4E8CC}"/>
    <cellStyle name="Dziesiętny 2 2" xfId="6" xr:uid="{D61FA904-86EA-44EA-AA39-624248326496}"/>
    <cellStyle name="Dziesiętny 3" xfId="8" xr:uid="{FEF7C783-3313-4D81-AA5C-39464B4A0F68}"/>
    <cellStyle name="Normalny" xfId="0" builtinId="0"/>
    <cellStyle name="Normalny 2" xfId="1" xr:uid="{77D43E5E-5F31-439B-8A0D-0F90D5FAE0CC}"/>
    <cellStyle name="Normalny 2 2" xfId="2" xr:uid="{1DECDF5E-0B74-4D26-993F-CF1FD5CD0403}"/>
    <cellStyle name="Normalny 3" xfId="4" xr:uid="{FD2264BC-3D4F-4F8F-B84A-F5870CB0C15C}"/>
    <cellStyle name="Normalny 3 2" xfId="7" xr:uid="{D371CFEB-16C8-4602-BA97-DA09DC6FBC7C}"/>
    <cellStyle name="Normalny 6" xfId="3" xr:uid="{8F983795-54EA-4634-B41B-74A11EC06B26}"/>
    <cellStyle name="Normalny 6 2" xfId="5" xr:uid="{F7888A17-14DB-4EC2-BA5D-F170A85538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39CD4-EBD7-43F6-8020-621F71EE82F8}">
  <sheetPr>
    <tabColor rgb="FFFF33CC"/>
  </sheetPr>
  <dimension ref="A1:H694"/>
  <sheetViews>
    <sheetView tabSelected="1" zoomScale="150" zoomScaleNormal="150" workbookViewId="0"/>
  </sheetViews>
  <sheetFormatPr defaultColWidth="9.140625" defaultRowHeight="15"/>
  <cols>
    <col min="1" max="1" width="3.5703125" style="217" customWidth="1"/>
    <col min="2" max="2" width="6" style="217" customWidth="1"/>
    <col min="3" max="3" width="4.85546875" style="217" customWidth="1"/>
    <col min="4" max="4" width="39.140625" style="217" customWidth="1"/>
    <col min="5" max="5" width="12.7109375" style="217" customWidth="1"/>
    <col min="6" max="6" width="10.5703125" style="217" customWidth="1"/>
    <col min="7" max="7" width="10.7109375" style="217" customWidth="1"/>
    <col min="8" max="8" width="12.7109375" style="217" customWidth="1"/>
    <col min="9" max="9" width="10.28515625" style="217" customWidth="1"/>
    <col min="10" max="16384" width="9.140625" style="217"/>
  </cols>
  <sheetData>
    <row r="1" spans="1:8" ht="12.75" customHeight="1">
      <c r="A1" s="18"/>
      <c r="B1" s="18"/>
      <c r="C1" s="19"/>
      <c r="D1" s="20"/>
      <c r="E1" s="20"/>
      <c r="F1" s="20" t="s">
        <v>0</v>
      </c>
      <c r="G1" s="20"/>
      <c r="H1" s="18"/>
    </row>
    <row r="2" spans="1:8" ht="12.75" customHeight="1">
      <c r="A2" s="18"/>
      <c r="B2" s="18"/>
      <c r="C2" s="19"/>
      <c r="D2" s="20"/>
      <c r="E2" s="20"/>
      <c r="F2" s="20" t="s">
        <v>241</v>
      </c>
      <c r="G2" s="20"/>
      <c r="H2" s="18"/>
    </row>
    <row r="3" spans="1:8" ht="12.75" customHeight="1">
      <c r="A3" s="18"/>
      <c r="B3" s="18"/>
      <c r="C3" s="19"/>
      <c r="D3" s="20"/>
      <c r="E3" s="20"/>
      <c r="F3" s="18" t="s">
        <v>1</v>
      </c>
      <c r="G3" s="18"/>
      <c r="H3" s="18"/>
    </row>
    <row r="4" spans="1:8" ht="12.75" customHeight="1">
      <c r="A4" s="18"/>
      <c r="B4" s="18"/>
      <c r="C4" s="19"/>
      <c r="D4" s="20"/>
      <c r="E4" s="20"/>
      <c r="F4" s="20" t="s">
        <v>242</v>
      </c>
      <c r="G4" s="20"/>
      <c r="H4" s="18"/>
    </row>
    <row r="5" spans="1:8" ht="33" customHeight="1">
      <c r="A5" s="21" t="s">
        <v>2</v>
      </c>
      <c r="B5" s="218"/>
      <c r="C5" s="22"/>
      <c r="D5" s="22"/>
      <c r="E5" s="218"/>
      <c r="F5" s="218"/>
      <c r="G5" s="23"/>
      <c r="H5" s="218"/>
    </row>
    <row r="6" spans="1:8" ht="27" customHeight="1">
      <c r="A6" s="18"/>
      <c r="B6" s="18"/>
      <c r="C6" s="19"/>
      <c r="D6" s="19"/>
      <c r="E6" s="24"/>
      <c r="F6" s="18"/>
      <c r="G6" s="25"/>
      <c r="H6" s="26" t="s">
        <v>3</v>
      </c>
    </row>
    <row r="7" spans="1:8" s="34" customFormat="1" ht="11.25">
      <c r="A7" s="27"/>
      <c r="B7" s="27"/>
      <c r="C7" s="28"/>
      <c r="D7" s="29"/>
      <c r="E7" s="30" t="s">
        <v>4</v>
      </c>
      <c r="F7" s="31"/>
      <c r="G7" s="32"/>
      <c r="H7" s="30" t="s">
        <v>4</v>
      </c>
    </row>
    <row r="8" spans="1:8" s="34" customFormat="1" ht="11.25">
      <c r="A8" s="35" t="s">
        <v>5</v>
      </c>
      <c r="B8" s="35" t="s">
        <v>6</v>
      </c>
      <c r="C8" s="36" t="s">
        <v>7</v>
      </c>
      <c r="D8" s="37" t="s">
        <v>8</v>
      </c>
      <c r="E8" s="35" t="s">
        <v>9</v>
      </c>
      <c r="F8" s="38" t="s">
        <v>10</v>
      </c>
      <c r="G8" s="35" t="s">
        <v>11</v>
      </c>
      <c r="H8" s="35" t="s">
        <v>12</v>
      </c>
    </row>
    <row r="9" spans="1:8" s="34" customFormat="1" ht="4.5" customHeight="1">
      <c r="A9" s="39"/>
      <c r="B9" s="39"/>
      <c r="C9" s="40"/>
      <c r="D9" s="41"/>
      <c r="E9" s="39"/>
      <c r="F9" s="42"/>
      <c r="G9" s="42"/>
      <c r="H9" s="39"/>
    </row>
    <row r="10" spans="1:8" s="34" customFormat="1" ht="17.25" customHeight="1" thickBot="1">
      <c r="A10" s="43"/>
      <c r="B10" s="43"/>
      <c r="C10" s="44"/>
      <c r="D10" s="45" t="s">
        <v>13</v>
      </c>
      <c r="E10" s="46">
        <v>1225545196.8999999</v>
      </c>
      <c r="F10" s="46">
        <f>SUM(F11,F44,F53)</f>
        <v>1542375.8399999999</v>
      </c>
      <c r="G10" s="46">
        <f>SUM(G11,G44,G53)</f>
        <v>262380.41000000003</v>
      </c>
      <c r="H10" s="46">
        <f t="shared" ref="H10:H19" si="0">SUM(E10+F10-G10)</f>
        <v>1226825192.3299997</v>
      </c>
    </row>
    <row r="11" spans="1:8" s="34" customFormat="1" ht="17.25" customHeight="1" thickBot="1">
      <c r="A11" s="43"/>
      <c r="B11" s="43"/>
      <c r="C11" s="44"/>
      <c r="D11" s="47" t="s">
        <v>14</v>
      </c>
      <c r="E11" s="48">
        <v>1118916445.5899999</v>
      </c>
      <c r="F11" s="48">
        <f>SUM(F12,F16,F30,F34)</f>
        <v>810296</v>
      </c>
      <c r="G11" s="48">
        <f>SUM(G12,G16,G30,G34)</f>
        <v>262380.41000000003</v>
      </c>
      <c r="H11" s="48">
        <f t="shared" si="0"/>
        <v>1119464361.1799998</v>
      </c>
    </row>
    <row r="12" spans="1:8" s="34" customFormat="1" ht="17.25" customHeight="1" thickTop="1" thickBot="1">
      <c r="A12" s="49">
        <v>758</v>
      </c>
      <c r="B12" s="35"/>
      <c r="C12" s="35"/>
      <c r="D12" s="50" t="s">
        <v>51</v>
      </c>
      <c r="E12" s="48">
        <v>146986717.34999999</v>
      </c>
      <c r="F12" s="51">
        <f>SUM(F13)</f>
        <v>751152</v>
      </c>
      <c r="G12" s="51">
        <f>SUM(G13)</f>
        <v>0</v>
      </c>
      <c r="H12" s="48">
        <f t="shared" si="0"/>
        <v>147737869.34999999</v>
      </c>
    </row>
    <row r="13" spans="1:8" s="34" customFormat="1" ht="12" customHeight="1" thickTop="1">
      <c r="A13" s="49"/>
      <c r="B13" s="44" t="s">
        <v>52</v>
      </c>
      <c r="C13" s="52"/>
      <c r="D13" s="53" t="s">
        <v>53</v>
      </c>
      <c r="E13" s="54">
        <v>4872376.71</v>
      </c>
      <c r="F13" s="55">
        <f>SUM(F14)</f>
        <v>751152</v>
      </c>
      <c r="G13" s="55">
        <f>SUM(G14)</f>
        <v>0</v>
      </c>
      <c r="H13" s="54">
        <f t="shared" si="0"/>
        <v>5623528.71</v>
      </c>
    </row>
    <row r="14" spans="1:8" s="34" customFormat="1" ht="23.25" customHeight="1">
      <c r="A14" s="43"/>
      <c r="B14" s="56"/>
      <c r="C14" s="44"/>
      <c r="D14" s="219" t="s">
        <v>54</v>
      </c>
      <c r="E14" s="126">
        <v>4291534</v>
      </c>
      <c r="F14" s="220">
        <f>SUM(F15:F15)</f>
        <v>751152</v>
      </c>
      <c r="G14" s="220">
        <f>SUM(G15:G15)</f>
        <v>0</v>
      </c>
      <c r="H14" s="126">
        <f t="shared" si="0"/>
        <v>5042686</v>
      </c>
    </row>
    <row r="15" spans="1:8" s="34" customFormat="1" ht="35.25" customHeight="1">
      <c r="A15" s="43"/>
      <c r="B15" s="56"/>
      <c r="C15" s="57" t="s">
        <v>55</v>
      </c>
      <c r="D15" s="58" t="s">
        <v>56</v>
      </c>
      <c r="E15" s="59">
        <v>4291534</v>
      </c>
      <c r="F15" s="59">
        <v>751152</v>
      </c>
      <c r="G15" s="60"/>
      <c r="H15" s="59">
        <f t="shared" si="0"/>
        <v>5042686</v>
      </c>
    </row>
    <row r="16" spans="1:8" s="34" customFormat="1" ht="12" customHeight="1" thickBot="1">
      <c r="A16" s="61" t="s">
        <v>57</v>
      </c>
      <c r="B16" s="62"/>
      <c r="C16" s="61"/>
      <c r="D16" s="63" t="s">
        <v>15</v>
      </c>
      <c r="E16" s="48">
        <v>32283536.900000002</v>
      </c>
      <c r="F16" s="51">
        <f>SUM(F17,F21,F24,F27)</f>
        <v>2524</v>
      </c>
      <c r="G16" s="51">
        <f>SUM(G17,G21,G24,G27)</f>
        <v>0</v>
      </c>
      <c r="H16" s="48">
        <f t="shared" si="0"/>
        <v>32286060.900000002</v>
      </c>
    </row>
    <row r="17" spans="1:8" s="34" customFormat="1" ht="12" customHeight="1" thickTop="1">
      <c r="A17" s="61"/>
      <c r="B17" s="64">
        <v>85202</v>
      </c>
      <c r="C17" s="44"/>
      <c r="D17" s="53" t="s">
        <v>58</v>
      </c>
      <c r="E17" s="54">
        <v>4003870.6</v>
      </c>
      <c r="F17" s="55">
        <f>SUM(F18)</f>
        <v>60</v>
      </c>
      <c r="G17" s="55">
        <f>SUM(G18)</f>
        <v>0</v>
      </c>
      <c r="H17" s="54">
        <f t="shared" si="0"/>
        <v>4003930.6</v>
      </c>
    </row>
    <row r="18" spans="1:8" s="34" customFormat="1" ht="12" customHeight="1">
      <c r="A18" s="61"/>
      <c r="B18" s="65"/>
      <c r="C18" s="44"/>
      <c r="D18" s="221" t="s">
        <v>18</v>
      </c>
      <c r="E18" s="126">
        <v>1358802</v>
      </c>
      <c r="F18" s="220">
        <f>SUM(F19:F19)</f>
        <v>60</v>
      </c>
      <c r="G18" s="220">
        <f>SUM(G19:G19)</f>
        <v>0</v>
      </c>
      <c r="H18" s="126">
        <f t="shared" si="0"/>
        <v>1358862</v>
      </c>
    </row>
    <row r="19" spans="1:8" s="34" customFormat="1" ht="23.25" customHeight="1">
      <c r="A19" s="61"/>
      <c r="B19" s="65"/>
      <c r="C19" s="57" t="s">
        <v>59</v>
      </c>
      <c r="D19" s="66" t="s">
        <v>60</v>
      </c>
      <c r="E19" s="59">
        <v>1358802</v>
      </c>
      <c r="F19" s="59">
        <v>60</v>
      </c>
      <c r="G19" s="60"/>
      <c r="H19" s="59">
        <f t="shared" si="0"/>
        <v>1358862</v>
      </c>
    </row>
    <row r="20" spans="1:8" s="34" customFormat="1" ht="12" customHeight="1">
      <c r="A20" s="49"/>
      <c r="B20" s="65">
        <v>85214</v>
      </c>
      <c r="C20" s="44"/>
      <c r="D20" s="67" t="s">
        <v>16</v>
      </c>
      <c r="E20" s="68"/>
      <c r="F20" s="69"/>
      <c r="G20" s="69"/>
      <c r="H20" s="68"/>
    </row>
    <row r="21" spans="1:8" s="34" customFormat="1" ht="12" customHeight="1">
      <c r="A21" s="43"/>
      <c r="B21" s="65"/>
      <c r="C21" s="44"/>
      <c r="D21" s="70" t="s">
        <v>17</v>
      </c>
      <c r="E21" s="54">
        <v>7223217</v>
      </c>
      <c r="F21" s="55">
        <f>SUM(F22)</f>
        <v>14</v>
      </c>
      <c r="G21" s="55">
        <f>SUM(G22)</f>
        <v>0</v>
      </c>
      <c r="H21" s="54">
        <f t="shared" ref="H21:H49" si="1">SUM(E21+F21-G21)</f>
        <v>7223231</v>
      </c>
    </row>
    <row r="22" spans="1:8" s="34" customFormat="1" ht="12" customHeight="1">
      <c r="A22" s="43"/>
      <c r="B22" s="65"/>
      <c r="C22" s="95"/>
      <c r="D22" s="222" t="s">
        <v>61</v>
      </c>
      <c r="E22" s="126">
        <v>7885</v>
      </c>
      <c r="F22" s="220">
        <f>SUM(F23)</f>
        <v>14</v>
      </c>
      <c r="G22" s="220">
        <f>SUM(G23)</f>
        <v>0</v>
      </c>
      <c r="H22" s="126">
        <f t="shared" si="1"/>
        <v>7899</v>
      </c>
    </row>
    <row r="23" spans="1:8" s="34" customFormat="1" ht="32.450000000000003" customHeight="1">
      <c r="A23" s="43"/>
      <c r="B23" s="65"/>
      <c r="C23" s="57" t="s">
        <v>55</v>
      </c>
      <c r="D23" s="71" t="s">
        <v>56</v>
      </c>
      <c r="E23" s="72">
        <v>7885</v>
      </c>
      <c r="F23" s="60">
        <v>14</v>
      </c>
      <c r="G23" s="60"/>
      <c r="H23" s="72">
        <f t="shared" si="1"/>
        <v>7899</v>
      </c>
    </row>
    <row r="24" spans="1:8" s="34" customFormat="1" ht="12" customHeight="1">
      <c r="A24" s="43"/>
      <c r="B24" s="65">
        <v>85230</v>
      </c>
      <c r="C24" s="44"/>
      <c r="D24" s="53" t="s">
        <v>62</v>
      </c>
      <c r="E24" s="54">
        <v>4467919</v>
      </c>
      <c r="F24" s="55">
        <f>SUM(F25)</f>
        <v>12</v>
      </c>
      <c r="G24" s="55">
        <f>SUM(G25)</f>
        <v>0</v>
      </c>
      <c r="H24" s="54">
        <f t="shared" si="1"/>
        <v>4467931</v>
      </c>
    </row>
    <row r="25" spans="1:8" s="34" customFormat="1" ht="21" customHeight="1">
      <c r="A25" s="43"/>
      <c r="B25" s="62"/>
      <c r="C25" s="95"/>
      <c r="D25" s="222" t="s">
        <v>63</v>
      </c>
      <c r="E25" s="126">
        <v>7585</v>
      </c>
      <c r="F25" s="220">
        <f>SUM(F26:F26)</f>
        <v>12</v>
      </c>
      <c r="G25" s="220">
        <f>SUM(G26:G26)</f>
        <v>0</v>
      </c>
      <c r="H25" s="126">
        <f t="shared" si="1"/>
        <v>7597</v>
      </c>
    </row>
    <row r="26" spans="1:8" s="34" customFormat="1" ht="34.5" customHeight="1">
      <c r="A26" s="43"/>
      <c r="B26" s="62"/>
      <c r="C26" s="57" t="s">
        <v>55</v>
      </c>
      <c r="D26" s="58" t="s">
        <v>56</v>
      </c>
      <c r="E26" s="59">
        <v>7585</v>
      </c>
      <c r="F26" s="59">
        <v>12</v>
      </c>
      <c r="G26" s="60"/>
      <c r="H26" s="59">
        <f t="shared" si="1"/>
        <v>7597</v>
      </c>
    </row>
    <row r="27" spans="1:8" s="34" customFormat="1" ht="12" customHeight="1">
      <c r="A27" s="43"/>
      <c r="B27" s="73">
        <v>85295</v>
      </c>
      <c r="C27" s="74"/>
      <c r="D27" s="53" t="s">
        <v>64</v>
      </c>
      <c r="E27" s="54">
        <v>1352307.82</v>
      </c>
      <c r="F27" s="55">
        <f>SUM(F28)</f>
        <v>2438</v>
      </c>
      <c r="G27" s="55">
        <f>SUM(G28)</f>
        <v>0</v>
      </c>
      <c r="H27" s="54">
        <f t="shared" si="1"/>
        <v>1354745.82</v>
      </c>
    </row>
    <row r="28" spans="1:8" s="34" customFormat="1" ht="20.25" customHeight="1">
      <c r="A28" s="43"/>
      <c r="B28" s="62"/>
      <c r="C28" s="95"/>
      <c r="D28" s="222" t="s">
        <v>65</v>
      </c>
      <c r="E28" s="126">
        <v>11487</v>
      </c>
      <c r="F28" s="220">
        <f>SUM(F29:F29)</f>
        <v>2438</v>
      </c>
      <c r="G28" s="220">
        <f>SUM(G29:G29)</f>
        <v>0</v>
      </c>
      <c r="H28" s="126">
        <f t="shared" si="1"/>
        <v>13925</v>
      </c>
    </row>
    <row r="29" spans="1:8" s="34" customFormat="1" ht="33.75" customHeight="1">
      <c r="A29" s="43"/>
      <c r="B29" s="62"/>
      <c r="C29" s="57" t="s">
        <v>55</v>
      </c>
      <c r="D29" s="58" t="s">
        <v>56</v>
      </c>
      <c r="E29" s="59">
        <v>11487</v>
      </c>
      <c r="F29" s="59">
        <v>2438</v>
      </c>
      <c r="G29" s="60"/>
      <c r="H29" s="59">
        <f t="shared" si="1"/>
        <v>13925</v>
      </c>
    </row>
    <row r="30" spans="1:8" s="34" customFormat="1" ht="12" customHeight="1" thickBot="1">
      <c r="A30" s="75">
        <v>854</v>
      </c>
      <c r="B30" s="62"/>
      <c r="C30" s="61"/>
      <c r="D30" s="63" t="s">
        <v>21</v>
      </c>
      <c r="E30" s="51">
        <v>1000461.4199999999</v>
      </c>
      <c r="F30" s="51">
        <f t="shared" ref="F30:G32" si="2">SUM(F31)</f>
        <v>0</v>
      </c>
      <c r="G30" s="51">
        <f t="shared" si="2"/>
        <v>150000</v>
      </c>
      <c r="H30" s="51">
        <f>SUM(E30+F30-G30)</f>
        <v>850461.41999999993</v>
      </c>
    </row>
    <row r="31" spans="1:8" s="34" customFormat="1" ht="12" customHeight="1" thickTop="1">
      <c r="A31" s="75"/>
      <c r="B31" s="65">
        <v>85415</v>
      </c>
      <c r="C31" s="44"/>
      <c r="D31" s="53" t="s">
        <v>22</v>
      </c>
      <c r="E31" s="54">
        <v>540265</v>
      </c>
      <c r="F31" s="55">
        <f t="shared" si="2"/>
        <v>0</v>
      </c>
      <c r="G31" s="55">
        <f t="shared" si="2"/>
        <v>150000</v>
      </c>
      <c r="H31" s="54">
        <f>SUM(E31+F31-G31)</f>
        <v>390265</v>
      </c>
    </row>
    <row r="32" spans="1:8" s="34" customFormat="1" ht="12" customHeight="1">
      <c r="A32" s="76"/>
      <c r="B32" s="62"/>
      <c r="C32" s="44"/>
      <c r="D32" s="221" t="s">
        <v>18</v>
      </c>
      <c r="E32" s="126">
        <v>540265</v>
      </c>
      <c r="F32" s="220">
        <f t="shared" si="2"/>
        <v>0</v>
      </c>
      <c r="G32" s="220">
        <f t="shared" si="2"/>
        <v>150000</v>
      </c>
      <c r="H32" s="126">
        <f>SUM(E32+F32-G32)</f>
        <v>390265</v>
      </c>
    </row>
    <row r="33" spans="1:8" s="34" customFormat="1" ht="34.5" customHeight="1">
      <c r="A33" s="76"/>
      <c r="B33" s="62"/>
      <c r="C33" s="57" t="s">
        <v>19</v>
      </c>
      <c r="D33" s="58" t="s">
        <v>20</v>
      </c>
      <c r="E33" s="59">
        <v>400000</v>
      </c>
      <c r="F33" s="59"/>
      <c r="G33" s="59">
        <v>150000</v>
      </c>
      <c r="H33" s="59">
        <f t="shared" ref="H33" si="3">SUM(E33+F33-G33)</f>
        <v>250000</v>
      </c>
    </row>
    <row r="34" spans="1:8" s="34" customFormat="1" ht="12" customHeight="1" thickBot="1">
      <c r="A34" s="62">
        <v>855</v>
      </c>
      <c r="B34" s="62"/>
      <c r="C34" s="61"/>
      <c r="D34" s="63" t="s">
        <v>25</v>
      </c>
      <c r="E34" s="51">
        <v>16484031.76</v>
      </c>
      <c r="F34" s="51">
        <f>SUM(F35,F38,F41)</f>
        <v>56620</v>
      </c>
      <c r="G34" s="51">
        <f>SUM(G35,G38,G41)</f>
        <v>112380.41</v>
      </c>
      <c r="H34" s="51">
        <f t="shared" si="1"/>
        <v>16428271.35</v>
      </c>
    </row>
    <row r="35" spans="1:8" s="34" customFormat="1" ht="12" customHeight="1" thickTop="1">
      <c r="A35" s="62"/>
      <c r="B35" s="77">
        <v>85510</v>
      </c>
      <c r="C35" s="44"/>
      <c r="D35" s="53" t="s">
        <v>66</v>
      </c>
      <c r="E35" s="55">
        <v>2292027.59</v>
      </c>
      <c r="F35" s="55">
        <f>SUM(F36)</f>
        <v>32788</v>
      </c>
      <c r="G35" s="55">
        <f>SUM(G36)</f>
        <v>0</v>
      </c>
      <c r="H35" s="54">
        <f t="shared" ref="H35:H37" si="4">SUM(E35+F35-G35)</f>
        <v>2324815.59</v>
      </c>
    </row>
    <row r="36" spans="1:8" s="34" customFormat="1" ht="33" customHeight="1">
      <c r="A36" s="62"/>
      <c r="B36" s="77"/>
      <c r="C36" s="95"/>
      <c r="D36" s="222" t="s">
        <v>67</v>
      </c>
      <c r="E36" s="126">
        <v>153206</v>
      </c>
      <c r="F36" s="220">
        <f>SUM(F37:F37)</f>
        <v>32788</v>
      </c>
      <c r="G36" s="220">
        <f>SUM(G37:G37)</f>
        <v>0</v>
      </c>
      <c r="H36" s="126">
        <f t="shared" si="4"/>
        <v>185994</v>
      </c>
    </row>
    <row r="37" spans="1:8" s="34" customFormat="1" ht="32.450000000000003" customHeight="1">
      <c r="A37" s="62"/>
      <c r="B37" s="77"/>
      <c r="C37" s="57" t="s">
        <v>55</v>
      </c>
      <c r="D37" s="58" t="s">
        <v>56</v>
      </c>
      <c r="E37" s="59">
        <v>153206</v>
      </c>
      <c r="F37" s="60">
        <f>16394+16394</f>
        <v>32788</v>
      </c>
      <c r="G37" s="60"/>
      <c r="H37" s="72">
        <f t="shared" si="4"/>
        <v>185994</v>
      </c>
    </row>
    <row r="38" spans="1:8" s="34" customFormat="1" ht="12" customHeight="1">
      <c r="A38" s="62"/>
      <c r="B38" s="65">
        <v>85516</v>
      </c>
      <c r="C38" s="56"/>
      <c r="D38" s="78" t="s">
        <v>68</v>
      </c>
      <c r="E38" s="54">
        <v>10707784.17</v>
      </c>
      <c r="F38" s="55">
        <f t="shared" ref="F38:G38" si="5">SUM(F39)</f>
        <v>0</v>
      </c>
      <c r="G38" s="55">
        <f t="shared" si="5"/>
        <v>112380.41</v>
      </c>
      <c r="H38" s="54">
        <f>SUM(E38+F38-G38)</f>
        <v>10595403.76</v>
      </c>
    </row>
    <row r="39" spans="1:8" s="34" customFormat="1" ht="12" customHeight="1">
      <c r="A39" s="62"/>
      <c r="B39" s="62"/>
      <c r="C39" s="95"/>
      <c r="D39" s="222" t="s">
        <v>18</v>
      </c>
      <c r="E39" s="126">
        <v>1939512</v>
      </c>
      <c r="F39" s="220">
        <f>SUM(F40:F40)</f>
        <v>0</v>
      </c>
      <c r="G39" s="220">
        <f>SUM(G40:G40)</f>
        <v>112380.41</v>
      </c>
      <c r="H39" s="126">
        <f t="shared" ref="H39" si="6">SUM(E39+F39-G39)</f>
        <v>1827131.59</v>
      </c>
    </row>
    <row r="40" spans="1:8" s="34" customFormat="1" ht="32.450000000000003" customHeight="1">
      <c r="A40" s="79"/>
      <c r="B40" s="79"/>
      <c r="C40" s="80" t="s">
        <v>19</v>
      </c>
      <c r="D40" s="81" t="s">
        <v>20</v>
      </c>
      <c r="E40" s="54">
        <v>1189512</v>
      </c>
      <c r="F40" s="54"/>
      <c r="G40" s="55">
        <v>112380.41</v>
      </c>
      <c r="H40" s="54">
        <f>SUM(E40+F40-G40)</f>
        <v>1077131.5900000001</v>
      </c>
    </row>
    <row r="41" spans="1:8" s="34" customFormat="1" ht="12" customHeight="1">
      <c r="A41" s="75"/>
      <c r="B41" s="77">
        <v>85595</v>
      </c>
      <c r="C41" s="44"/>
      <c r="D41" s="53" t="s">
        <v>64</v>
      </c>
      <c r="E41" s="54">
        <v>1053133.27</v>
      </c>
      <c r="F41" s="55">
        <f>SUM(F42)</f>
        <v>23832</v>
      </c>
      <c r="G41" s="55">
        <f>SUM(G42)</f>
        <v>0</v>
      </c>
      <c r="H41" s="54">
        <f t="shared" si="1"/>
        <v>1076965.27</v>
      </c>
    </row>
    <row r="42" spans="1:8" s="34" customFormat="1" ht="12" customHeight="1">
      <c r="A42" s="75"/>
      <c r="B42" s="62"/>
      <c r="C42" s="95"/>
      <c r="D42" s="222" t="s">
        <v>69</v>
      </c>
      <c r="E42" s="126">
        <v>295594</v>
      </c>
      <c r="F42" s="220">
        <f>SUM(F43:F43)</f>
        <v>23832</v>
      </c>
      <c r="G42" s="220">
        <f>SUM(G43:G43)</f>
        <v>0</v>
      </c>
      <c r="H42" s="126">
        <f t="shared" si="1"/>
        <v>319426</v>
      </c>
    </row>
    <row r="43" spans="1:8" s="34" customFormat="1" ht="32.450000000000003" customHeight="1">
      <c r="A43" s="75"/>
      <c r="B43" s="62"/>
      <c r="C43" s="57" t="s">
        <v>55</v>
      </c>
      <c r="D43" s="58" t="s">
        <v>56</v>
      </c>
      <c r="E43" s="59">
        <v>295594</v>
      </c>
      <c r="F43" s="59">
        <v>23832</v>
      </c>
      <c r="G43" s="60"/>
      <c r="H43" s="59">
        <f t="shared" si="1"/>
        <v>319426</v>
      </c>
    </row>
    <row r="44" spans="1:8" s="34" customFormat="1" ht="18.75" customHeight="1" thickBot="1">
      <c r="A44" s="43"/>
      <c r="B44" s="43"/>
      <c r="C44" s="44"/>
      <c r="D44" s="47" t="s">
        <v>23</v>
      </c>
      <c r="E44" s="48">
        <v>73535848.090000004</v>
      </c>
      <c r="F44" s="51">
        <f>SUM(F45,F49)</f>
        <v>6169.84</v>
      </c>
      <c r="G44" s="51">
        <f>SUM(G45,G49)</f>
        <v>0</v>
      </c>
      <c r="H44" s="48">
        <f t="shared" si="1"/>
        <v>73542017.930000007</v>
      </c>
    </row>
    <row r="45" spans="1:8" s="34" customFormat="1" ht="18.75" customHeight="1" thickTop="1" thickBot="1">
      <c r="A45" s="75">
        <v>750</v>
      </c>
      <c r="B45" s="62"/>
      <c r="C45" s="61"/>
      <c r="D45" s="63" t="s">
        <v>70</v>
      </c>
      <c r="E45" s="51">
        <v>2599293.04</v>
      </c>
      <c r="F45" s="51">
        <f>SUM(F46)</f>
        <v>4169.84</v>
      </c>
      <c r="G45" s="51">
        <f>SUM(G46)</f>
        <v>0</v>
      </c>
      <c r="H45" s="51">
        <f t="shared" si="1"/>
        <v>2603462.88</v>
      </c>
    </row>
    <row r="46" spans="1:8" s="34" customFormat="1" ht="12" customHeight="1" thickTop="1">
      <c r="A46" s="75"/>
      <c r="B46" s="64">
        <v>75011</v>
      </c>
      <c r="C46" s="52"/>
      <c r="D46" s="82" t="s">
        <v>71</v>
      </c>
      <c r="E46" s="54">
        <v>2599293.04</v>
      </c>
      <c r="F46" s="55">
        <f>SUM(,F47)</f>
        <v>4169.84</v>
      </c>
      <c r="G46" s="55">
        <f>SUM(,G47)</f>
        <v>0</v>
      </c>
      <c r="H46" s="54">
        <f t="shared" si="1"/>
        <v>2603462.88</v>
      </c>
    </row>
    <row r="47" spans="1:8" s="34" customFormat="1" ht="52.5" customHeight="1">
      <c r="A47" s="75"/>
      <c r="B47" s="62"/>
      <c r="C47" s="44"/>
      <c r="D47" s="222" t="s">
        <v>72</v>
      </c>
      <c r="E47" s="126">
        <v>1205.04</v>
      </c>
      <c r="F47" s="220">
        <f>SUM(F48:F48)</f>
        <v>4169.84</v>
      </c>
      <c r="G47" s="220">
        <f>SUM(G48:G48)</f>
        <v>0</v>
      </c>
      <c r="H47" s="126">
        <f t="shared" si="1"/>
        <v>5374.88</v>
      </c>
    </row>
    <row r="48" spans="1:8" s="34" customFormat="1" ht="34.5" customHeight="1">
      <c r="A48" s="75"/>
      <c r="B48" s="62"/>
      <c r="C48" s="57" t="s">
        <v>55</v>
      </c>
      <c r="D48" s="58" t="s">
        <v>56</v>
      </c>
      <c r="E48" s="59">
        <v>1205.04</v>
      </c>
      <c r="F48" s="59">
        <v>4169.84</v>
      </c>
      <c r="G48" s="60"/>
      <c r="H48" s="59">
        <f t="shared" si="1"/>
        <v>5374.88</v>
      </c>
    </row>
    <row r="49" spans="1:8" s="34" customFormat="1" ht="12" customHeight="1" thickBot="1">
      <c r="A49" s="62">
        <v>855</v>
      </c>
      <c r="B49" s="62"/>
      <c r="C49" s="61"/>
      <c r="D49" s="63" t="s">
        <v>25</v>
      </c>
      <c r="E49" s="51">
        <v>59738067</v>
      </c>
      <c r="F49" s="51">
        <f>SUM(F50,)</f>
        <v>2000</v>
      </c>
      <c r="G49" s="51">
        <f>SUM(G50,)</f>
        <v>0</v>
      </c>
      <c r="H49" s="51">
        <f t="shared" si="1"/>
        <v>59740067</v>
      </c>
    </row>
    <row r="50" spans="1:8" s="34" customFormat="1" ht="35.25" customHeight="1" thickTop="1">
      <c r="A50" s="62"/>
      <c r="B50" s="77">
        <v>85502</v>
      </c>
      <c r="C50" s="44"/>
      <c r="D50" s="83" t="s">
        <v>26</v>
      </c>
      <c r="E50" s="54">
        <v>58857644</v>
      </c>
      <c r="F50" s="55">
        <f t="shared" ref="F50:G50" si="7">SUM(F51)</f>
        <v>2000</v>
      </c>
      <c r="G50" s="55">
        <f t="shared" si="7"/>
        <v>0</v>
      </c>
      <c r="H50" s="54">
        <f t="shared" ref="H50:H53" si="8">SUM(E50+F50-G50)</f>
        <v>58859644</v>
      </c>
    </row>
    <row r="51" spans="1:8" s="34" customFormat="1" ht="12" customHeight="1">
      <c r="A51" s="62"/>
      <c r="B51" s="65"/>
      <c r="C51" s="44"/>
      <c r="D51" s="221" t="s">
        <v>18</v>
      </c>
      <c r="E51" s="126">
        <v>58857644</v>
      </c>
      <c r="F51" s="220">
        <f>SUM(F52:F52)</f>
        <v>2000</v>
      </c>
      <c r="G51" s="220">
        <f>SUM(G52:G52)</f>
        <v>0</v>
      </c>
      <c r="H51" s="126">
        <f t="shared" si="8"/>
        <v>58859644</v>
      </c>
    </row>
    <row r="52" spans="1:8" s="34" customFormat="1" ht="57.75" customHeight="1">
      <c r="A52" s="62"/>
      <c r="B52" s="62"/>
      <c r="C52" s="57" t="s">
        <v>73</v>
      </c>
      <c r="D52" s="58" t="s">
        <v>74</v>
      </c>
      <c r="E52" s="72">
        <v>44520</v>
      </c>
      <c r="F52" s="60">
        <v>2000</v>
      </c>
      <c r="G52" s="60"/>
      <c r="H52" s="72">
        <f t="shared" si="8"/>
        <v>46520</v>
      </c>
    </row>
    <row r="53" spans="1:8" s="34" customFormat="1" ht="18" customHeight="1" thickBot="1">
      <c r="A53" s="43"/>
      <c r="B53" s="43"/>
      <c r="C53" s="44"/>
      <c r="D53" s="47" t="s">
        <v>75</v>
      </c>
      <c r="E53" s="48">
        <v>33092903.219999999</v>
      </c>
      <c r="F53" s="48">
        <f>SUM(F55,)</f>
        <v>725910</v>
      </c>
      <c r="G53" s="48">
        <f>SUM(G55,)</f>
        <v>0</v>
      </c>
      <c r="H53" s="48">
        <f t="shared" si="8"/>
        <v>33818813.219999999</v>
      </c>
    </row>
    <row r="54" spans="1:8" s="34" customFormat="1" ht="17.25" customHeight="1" thickTop="1">
      <c r="A54" s="75">
        <v>754</v>
      </c>
      <c r="B54" s="62"/>
      <c r="C54" s="61"/>
      <c r="D54" s="63" t="s">
        <v>76</v>
      </c>
      <c r="E54" s="68"/>
      <c r="F54" s="68"/>
      <c r="G54" s="68"/>
      <c r="H54" s="68"/>
    </row>
    <row r="55" spans="1:8" s="34" customFormat="1" ht="12" customHeight="1" thickBot="1">
      <c r="A55" s="75"/>
      <c r="B55" s="62"/>
      <c r="C55" s="61"/>
      <c r="D55" s="84" t="s">
        <v>77</v>
      </c>
      <c r="E55" s="48">
        <v>24556779</v>
      </c>
      <c r="F55" s="48">
        <f t="shared" ref="F55:G57" si="9">SUM(F56)</f>
        <v>725910</v>
      </c>
      <c r="G55" s="48">
        <f t="shared" si="9"/>
        <v>0</v>
      </c>
      <c r="H55" s="48">
        <f t="shared" ref="H55:H74" si="10">SUM(E55+F55-G55)</f>
        <v>25282689</v>
      </c>
    </row>
    <row r="56" spans="1:8" s="34" customFormat="1" ht="12" customHeight="1" thickTop="1">
      <c r="A56" s="62"/>
      <c r="B56" s="65">
        <v>75411</v>
      </c>
      <c r="C56" s="44"/>
      <c r="D56" s="85" t="s">
        <v>78</v>
      </c>
      <c r="E56" s="54">
        <v>24556779</v>
      </c>
      <c r="F56" s="54">
        <f t="shared" si="9"/>
        <v>725910</v>
      </c>
      <c r="G56" s="54">
        <f t="shared" si="9"/>
        <v>0</v>
      </c>
      <c r="H56" s="54">
        <f t="shared" si="10"/>
        <v>25282689</v>
      </c>
    </row>
    <row r="57" spans="1:8" s="34" customFormat="1" ht="12" customHeight="1">
      <c r="A57" s="43"/>
      <c r="B57" s="65"/>
      <c r="C57" s="44"/>
      <c r="D57" s="221" t="s">
        <v>18</v>
      </c>
      <c r="E57" s="126">
        <v>24556779</v>
      </c>
      <c r="F57" s="220">
        <f t="shared" si="9"/>
        <v>725910</v>
      </c>
      <c r="G57" s="220">
        <f t="shared" si="9"/>
        <v>0</v>
      </c>
      <c r="H57" s="126">
        <f t="shared" si="10"/>
        <v>25282689</v>
      </c>
    </row>
    <row r="58" spans="1:8" s="34" customFormat="1" ht="33.75" customHeight="1">
      <c r="A58" s="62"/>
      <c r="B58" s="43"/>
      <c r="C58" s="77">
        <v>2110</v>
      </c>
      <c r="D58" s="86" t="s">
        <v>79</v>
      </c>
      <c r="E58" s="87">
        <v>24556779</v>
      </c>
      <c r="F58" s="88">
        <v>725910</v>
      </c>
      <c r="G58" s="88"/>
      <c r="H58" s="87">
        <f t="shared" si="10"/>
        <v>25282689</v>
      </c>
    </row>
    <row r="59" spans="1:8" s="34" customFormat="1" ht="20.25" customHeight="1" thickBot="1">
      <c r="A59" s="65"/>
      <c r="B59" s="65"/>
      <c r="C59" s="44"/>
      <c r="D59" s="45" t="s">
        <v>27</v>
      </c>
      <c r="E59" s="46">
        <v>1443563879.21</v>
      </c>
      <c r="F59" s="46">
        <f>SUM(F60,F390,F418)</f>
        <v>2557150.1100000003</v>
      </c>
      <c r="G59" s="46">
        <f>SUM(G60,G390,G418)</f>
        <v>1277154.68</v>
      </c>
      <c r="H59" s="46">
        <f t="shared" si="10"/>
        <v>1444843874.6399999</v>
      </c>
    </row>
    <row r="60" spans="1:8" s="34" customFormat="1" ht="17.25" customHeight="1" thickBot="1">
      <c r="A60" s="65"/>
      <c r="B60" s="65"/>
      <c r="C60" s="44"/>
      <c r="D60" s="47" t="s">
        <v>28</v>
      </c>
      <c r="E60" s="48">
        <v>1336935289.8299999</v>
      </c>
      <c r="F60" s="48">
        <f>SUM(F61,F74,F80,F94,F248,F254,F295,F302,F320,F369,F382)</f>
        <v>1652836.75</v>
      </c>
      <c r="G60" s="48">
        <f>SUM(G61,G74,G80,G94,G248,G254,G295,G302,G320,G369,G382)</f>
        <v>1104921.1599999999</v>
      </c>
      <c r="H60" s="48">
        <f t="shared" si="10"/>
        <v>1337483205.4199998</v>
      </c>
    </row>
    <row r="61" spans="1:8" s="34" customFormat="1" ht="18.75" customHeight="1" thickTop="1" thickBot="1">
      <c r="A61" s="75">
        <v>700</v>
      </c>
      <c r="B61" s="75"/>
      <c r="C61" s="61"/>
      <c r="D61" s="63" t="s">
        <v>80</v>
      </c>
      <c r="E61" s="48">
        <v>137471136.61999997</v>
      </c>
      <c r="F61" s="51">
        <f>SUM(F62,)</f>
        <v>123082</v>
      </c>
      <c r="G61" s="51">
        <f>SUM(G62,)</f>
        <v>123082</v>
      </c>
      <c r="H61" s="48">
        <f t="shared" ref="H61:H62" si="11">SUM(E61+F61-G61)</f>
        <v>137471136.61999997</v>
      </c>
    </row>
    <row r="62" spans="1:8" s="34" customFormat="1" ht="12" customHeight="1" thickTop="1">
      <c r="A62" s="75"/>
      <c r="B62" s="73">
        <v>70007</v>
      </c>
      <c r="C62" s="89"/>
      <c r="D62" s="90" t="s">
        <v>81</v>
      </c>
      <c r="E62" s="54">
        <v>51459264.049999997</v>
      </c>
      <c r="F62" s="55">
        <f>SUM(F63,)</f>
        <v>123082</v>
      </c>
      <c r="G62" s="55">
        <f>SUM(G63,)</f>
        <v>123082</v>
      </c>
      <c r="H62" s="54">
        <f t="shared" si="11"/>
        <v>51459264.049999997</v>
      </c>
    </row>
    <row r="63" spans="1:8" s="34" customFormat="1" ht="12" customHeight="1">
      <c r="A63" s="75"/>
      <c r="B63" s="2"/>
      <c r="C63" s="2"/>
      <c r="D63" s="223" t="s">
        <v>82</v>
      </c>
      <c r="E63" s="224">
        <v>51249706.549999997</v>
      </c>
      <c r="F63" s="220">
        <f>SUM(F64:F73)</f>
        <v>123082</v>
      </c>
      <c r="G63" s="220">
        <f>SUM(G64:G73)</f>
        <v>123082</v>
      </c>
      <c r="H63" s="126">
        <f>SUM(E63+F63-G63)</f>
        <v>51249706.549999997</v>
      </c>
    </row>
    <row r="64" spans="1:8" s="34" customFormat="1" ht="12" customHeight="1">
      <c r="A64" s="75"/>
      <c r="B64" s="2"/>
      <c r="C64" s="64">
        <v>4010</v>
      </c>
      <c r="D64" s="91" t="s">
        <v>40</v>
      </c>
      <c r="E64" s="92">
        <v>3327062.57</v>
      </c>
      <c r="F64" s="72"/>
      <c r="G64" s="72">
        <v>9500</v>
      </c>
      <c r="H64" s="93">
        <f t="shared" ref="H64:H73" si="12">SUM(E64+F64-G64)</f>
        <v>3317562.57</v>
      </c>
    </row>
    <row r="65" spans="1:8" s="34" customFormat="1" ht="12" customHeight="1">
      <c r="A65" s="75"/>
      <c r="B65" s="2"/>
      <c r="C65" s="64">
        <v>4110</v>
      </c>
      <c r="D65" s="91" t="s">
        <v>41</v>
      </c>
      <c r="E65" s="92">
        <v>557874</v>
      </c>
      <c r="F65" s="72">
        <f>12000+9500</f>
        <v>21500</v>
      </c>
      <c r="G65" s="72"/>
      <c r="H65" s="93">
        <f t="shared" si="12"/>
        <v>579374</v>
      </c>
    </row>
    <row r="66" spans="1:8" s="34" customFormat="1" ht="12" customHeight="1">
      <c r="A66" s="75"/>
      <c r="B66" s="2"/>
      <c r="C66" s="64">
        <v>4120</v>
      </c>
      <c r="D66" s="91" t="s">
        <v>43</v>
      </c>
      <c r="E66" s="92">
        <v>79707</v>
      </c>
      <c r="F66" s="72"/>
      <c r="G66" s="72">
        <v>10000</v>
      </c>
      <c r="H66" s="93">
        <f t="shared" si="12"/>
        <v>69707</v>
      </c>
    </row>
    <row r="67" spans="1:8" s="34" customFormat="1" ht="12" customHeight="1">
      <c r="A67" s="65"/>
      <c r="B67" s="65"/>
      <c r="C67" s="64">
        <v>4170</v>
      </c>
      <c r="D67" s="91" t="s">
        <v>83</v>
      </c>
      <c r="E67" s="94">
        <v>45000</v>
      </c>
      <c r="F67" s="94"/>
      <c r="G67" s="94">
        <f>1522+2000</f>
        <v>3522</v>
      </c>
      <c r="H67" s="93">
        <f t="shared" si="12"/>
        <v>41478</v>
      </c>
    </row>
    <row r="68" spans="1:8" s="34" customFormat="1" ht="12" customHeight="1">
      <c r="A68" s="65"/>
      <c r="B68" s="65"/>
      <c r="C68" s="95" t="s">
        <v>35</v>
      </c>
      <c r="D68" s="96" t="s">
        <v>36</v>
      </c>
      <c r="E68" s="94">
        <v>293600</v>
      </c>
      <c r="F68" s="94"/>
      <c r="G68" s="94">
        <v>60</v>
      </c>
      <c r="H68" s="93">
        <f t="shared" si="12"/>
        <v>293540</v>
      </c>
    </row>
    <row r="69" spans="1:8" s="34" customFormat="1" ht="12" customHeight="1">
      <c r="A69" s="65"/>
      <c r="B69" s="65"/>
      <c r="C69" s="64">
        <v>4260</v>
      </c>
      <c r="D69" s="91" t="s">
        <v>84</v>
      </c>
      <c r="E69" s="94">
        <v>13244114</v>
      </c>
      <c r="F69" s="94">
        <v>35000</v>
      </c>
      <c r="G69" s="94"/>
      <c r="H69" s="93">
        <f t="shared" si="12"/>
        <v>13279114</v>
      </c>
    </row>
    <row r="70" spans="1:8" s="34" customFormat="1" ht="12" customHeight="1">
      <c r="A70" s="65"/>
      <c r="B70" s="65"/>
      <c r="C70" s="64">
        <v>4270</v>
      </c>
      <c r="D70" s="91" t="s">
        <v>85</v>
      </c>
      <c r="E70" s="94">
        <v>6629829.8499999996</v>
      </c>
      <c r="F70" s="94"/>
      <c r="G70" s="94">
        <v>100000</v>
      </c>
      <c r="H70" s="93">
        <f t="shared" si="12"/>
        <v>6529829.8499999996</v>
      </c>
    </row>
    <row r="71" spans="1:8" s="34" customFormat="1" ht="12" customHeight="1">
      <c r="A71" s="65"/>
      <c r="B71" s="65"/>
      <c r="C71" s="64">
        <v>4410</v>
      </c>
      <c r="D71" s="96" t="s">
        <v>86</v>
      </c>
      <c r="E71" s="94">
        <v>41225</v>
      </c>
      <c r="F71" s="94">
        <v>60</v>
      </c>
      <c r="G71" s="94"/>
      <c r="H71" s="93">
        <f t="shared" si="12"/>
        <v>41285</v>
      </c>
    </row>
    <row r="72" spans="1:8" s="34" customFormat="1" ht="12" customHeight="1">
      <c r="A72" s="65"/>
      <c r="B72" s="65"/>
      <c r="C72" s="64">
        <v>4430</v>
      </c>
      <c r="D72" s="91" t="s">
        <v>87</v>
      </c>
      <c r="E72" s="94">
        <v>3359835.8</v>
      </c>
      <c r="F72" s="94">
        <v>65000</v>
      </c>
      <c r="G72" s="94"/>
      <c r="H72" s="93">
        <f t="shared" si="12"/>
        <v>3424835.8</v>
      </c>
    </row>
    <row r="73" spans="1:8" s="34" customFormat="1" ht="12" customHeight="1">
      <c r="A73" s="65"/>
      <c r="B73" s="65"/>
      <c r="C73" s="64">
        <v>4440</v>
      </c>
      <c r="D73" s="91" t="s">
        <v>88</v>
      </c>
      <c r="E73" s="94">
        <v>122780</v>
      </c>
      <c r="F73" s="94">
        <v>1522</v>
      </c>
      <c r="G73" s="94"/>
      <c r="H73" s="93">
        <f t="shared" si="12"/>
        <v>124302</v>
      </c>
    </row>
    <row r="74" spans="1:8" s="34" customFormat="1" ht="12" customHeight="1" thickBot="1">
      <c r="A74" s="75">
        <v>750</v>
      </c>
      <c r="B74" s="62"/>
      <c r="C74" s="61"/>
      <c r="D74" s="63" t="s">
        <v>70</v>
      </c>
      <c r="E74" s="48">
        <v>100530394.31</v>
      </c>
      <c r="F74" s="51">
        <f>SUM(F75)</f>
        <v>1200</v>
      </c>
      <c r="G74" s="51">
        <f>SUM(G75)</f>
        <v>1200</v>
      </c>
      <c r="H74" s="48">
        <f t="shared" si="10"/>
        <v>100530394.31</v>
      </c>
    </row>
    <row r="75" spans="1:8" s="34" customFormat="1" ht="12" customHeight="1" thickTop="1">
      <c r="A75" s="75"/>
      <c r="B75" s="44" t="s">
        <v>89</v>
      </c>
      <c r="C75" s="64"/>
      <c r="D75" s="53" t="s">
        <v>64</v>
      </c>
      <c r="E75" s="54">
        <v>37131922.380000003</v>
      </c>
      <c r="F75" s="55">
        <f>SUM(F76)</f>
        <v>1200</v>
      </c>
      <c r="G75" s="55">
        <f>SUM(G76)</f>
        <v>1200</v>
      </c>
      <c r="H75" s="54">
        <f t="shared" ref="H75:H94" si="13">SUM(E75+F75-G75)</f>
        <v>37131922.380000003</v>
      </c>
    </row>
    <row r="76" spans="1:8" s="34" customFormat="1" ht="12" customHeight="1">
      <c r="A76" s="75"/>
      <c r="B76" s="44"/>
      <c r="C76" s="64"/>
      <c r="D76" s="225" t="s">
        <v>90</v>
      </c>
      <c r="E76" s="226">
        <v>345000</v>
      </c>
      <c r="F76" s="227">
        <f>SUM(F77:F79)</f>
        <v>1200</v>
      </c>
      <c r="G76" s="227">
        <f>SUM(G77:G79)</f>
        <v>1200</v>
      </c>
      <c r="H76" s="228">
        <f t="shared" si="13"/>
        <v>345000</v>
      </c>
    </row>
    <row r="77" spans="1:8" s="34" customFormat="1" ht="12" customHeight="1">
      <c r="A77" s="75"/>
      <c r="B77" s="44"/>
      <c r="C77" s="95" t="s">
        <v>35</v>
      </c>
      <c r="D77" s="96" t="s">
        <v>36</v>
      </c>
      <c r="E77" s="94">
        <v>15000</v>
      </c>
      <c r="F77" s="97">
        <v>1000</v>
      </c>
      <c r="G77" s="97"/>
      <c r="H77" s="59">
        <f t="shared" si="13"/>
        <v>16000</v>
      </c>
    </row>
    <row r="78" spans="1:8" s="34" customFormat="1" ht="12" customHeight="1">
      <c r="A78" s="75"/>
      <c r="B78" s="44"/>
      <c r="C78" s="98">
        <v>4300</v>
      </c>
      <c r="D78" s="99" t="s">
        <v>31</v>
      </c>
      <c r="E78" s="94">
        <v>25000</v>
      </c>
      <c r="F78" s="97"/>
      <c r="G78" s="97">
        <f>200+1000</f>
        <v>1200</v>
      </c>
      <c r="H78" s="59">
        <f t="shared" si="13"/>
        <v>23800</v>
      </c>
    </row>
    <row r="79" spans="1:8" s="34" customFormat="1" ht="12" customHeight="1">
      <c r="A79" s="75"/>
      <c r="B79" s="44"/>
      <c r="C79" s="64">
        <v>4610</v>
      </c>
      <c r="D79" s="100" t="s">
        <v>91</v>
      </c>
      <c r="E79" s="72">
        <v>0</v>
      </c>
      <c r="F79" s="92">
        <v>200</v>
      </c>
      <c r="G79" s="92"/>
      <c r="H79" s="59">
        <f t="shared" si="13"/>
        <v>200</v>
      </c>
    </row>
    <row r="80" spans="1:8" s="34" customFormat="1" ht="12" customHeight="1" thickBot="1">
      <c r="A80" s="101">
        <v>754</v>
      </c>
      <c r="B80" s="102"/>
      <c r="C80" s="102"/>
      <c r="D80" s="103" t="s">
        <v>92</v>
      </c>
      <c r="E80" s="48">
        <v>8458398.3200000003</v>
      </c>
      <c r="F80" s="51">
        <f>SUM(F81)</f>
        <v>13070</v>
      </c>
      <c r="G80" s="51">
        <f>SUM(G81)</f>
        <v>13070</v>
      </c>
      <c r="H80" s="48">
        <f t="shared" si="13"/>
        <v>8458398.3200000003</v>
      </c>
    </row>
    <row r="81" spans="1:8" s="34" customFormat="1" ht="12" customHeight="1" thickTop="1">
      <c r="A81" s="101"/>
      <c r="B81" s="73">
        <v>75416</v>
      </c>
      <c r="C81" s="73"/>
      <c r="D81" s="104" t="s">
        <v>93</v>
      </c>
      <c r="E81" s="54">
        <v>7847398.3200000003</v>
      </c>
      <c r="F81" s="55">
        <f>SUM(F82,F90)</f>
        <v>13070</v>
      </c>
      <c r="G81" s="55">
        <f>SUM(G82,G90)</f>
        <v>13070</v>
      </c>
      <c r="H81" s="54">
        <f t="shared" si="13"/>
        <v>7847398.3200000003</v>
      </c>
    </row>
    <row r="82" spans="1:8" s="34" customFormat="1" ht="12" customHeight="1">
      <c r="A82" s="101"/>
      <c r="B82" s="73"/>
      <c r="C82" s="73"/>
      <c r="D82" s="229" t="s">
        <v>94</v>
      </c>
      <c r="E82" s="224">
        <v>6560649.0800000001</v>
      </c>
      <c r="F82" s="220">
        <f>SUM(F83:F89)</f>
        <v>3070</v>
      </c>
      <c r="G82" s="220">
        <f>SUM(G83:G89)</f>
        <v>3070</v>
      </c>
      <c r="H82" s="126">
        <f t="shared" si="13"/>
        <v>6560649.0800000001</v>
      </c>
    </row>
    <row r="83" spans="1:8" s="34" customFormat="1" ht="12" customHeight="1">
      <c r="A83" s="105"/>
      <c r="B83" s="106"/>
      <c r="C83" s="107" t="s">
        <v>35</v>
      </c>
      <c r="D83" s="104" t="s">
        <v>36</v>
      </c>
      <c r="E83" s="108">
        <v>125359</v>
      </c>
      <c r="F83" s="108">
        <v>3070</v>
      </c>
      <c r="G83" s="108"/>
      <c r="H83" s="54">
        <f t="shared" si="13"/>
        <v>128429</v>
      </c>
    </row>
    <row r="84" spans="1:8" s="34" customFormat="1" ht="12" customHeight="1">
      <c r="A84" s="101"/>
      <c r="B84" s="73"/>
      <c r="C84" s="64">
        <v>4410</v>
      </c>
      <c r="D84" s="96" t="s">
        <v>86</v>
      </c>
      <c r="E84" s="97">
        <v>1256</v>
      </c>
      <c r="F84" s="97"/>
      <c r="G84" s="97">
        <v>760</v>
      </c>
      <c r="H84" s="59">
        <f t="shared" si="13"/>
        <v>496</v>
      </c>
    </row>
    <row r="85" spans="1:8" s="34" customFormat="1" ht="12" customHeight="1">
      <c r="A85" s="101"/>
      <c r="B85" s="73"/>
      <c r="C85" s="64">
        <v>4430</v>
      </c>
      <c r="D85" s="91" t="s">
        <v>87</v>
      </c>
      <c r="E85" s="97">
        <v>37341</v>
      </c>
      <c r="F85" s="97"/>
      <c r="G85" s="97">
        <v>190</v>
      </c>
      <c r="H85" s="59">
        <f t="shared" si="13"/>
        <v>37151</v>
      </c>
    </row>
    <row r="86" spans="1:8" s="34" customFormat="1" ht="12" customHeight="1">
      <c r="A86" s="101"/>
      <c r="B86" s="73"/>
      <c r="C86" s="64">
        <v>4510</v>
      </c>
      <c r="D86" s="91" t="s">
        <v>95</v>
      </c>
      <c r="E86" s="97">
        <v>256</v>
      </c>
      <c r="F86" s="97"/>
      <c r="G86" s="97">
        <v>170</v>
      </c>
      <c r="H86" s="59">
        <f t="shared" si="13"/>
        <v>86</v>
      </c>
    </row>
    <row r="87" spans="1:8" s="34" customFormat="1" ht="21.75" customHeight="1">
      <c r="A87" s="101"/>
      <c r="B87" s="73"/>
      <c r="C87" s="77">
        <v>4520</v>
      </c>
      <c r="D87" s="109" t="s">
        <v>96</v>
      </c>
      <c r="E87" s="72">
        <v>4013</v>
      </c>
      <c r="F87" s="72"/>
      <c r="G87" s="72">
        <v>400</v>
      </c>
      <c r="H87" s="59">
        <f t="shared" si="13"/>
        <v>3613</v>
      </c>
    </row>
    <row r="88" spans="1:8" s="34" customFormat="1" ht="12" customHeight="1">
      <c r="A88" s="101"/>
      <c r="B88" s="73"/>
      <c r="C88" s="64">
        <v>4610</v>
      </c>
      <c r="D88" s="100" t="s">
        <v>91</v>
      </c>
      <c r="E88" s="97">
        <v>270</v>
      </c>
      <c r="F88" s="97"/>
      <c r="G88" s="97">
        <v>150</v>
      </c>
      <c r="H88" s="59">
        <f t="shared" si="13"/>
        <v>120</v>
      </c>
    </row>
    <row r="89" spans="1:8" s="34" customFormat="1" ht="20.25" customHeight="1">
      <c r="A89" s="101"/>
      <c r="B89" s="73"/>
      <c r="C89" s="110">
        <v>4700</v>
      </c>
      <c r="D89" s="111" t="s">
        <v>97</v>
      </c>
      <c r="E89" s="112">
        <v>19499</v>
      </c>
      <c r="F89" s="72"/>
      <c r="G89" s="72">
        <v>1400</v>
      </c>
      <c r="H89" s="59">
        <f t="shared" si="13"/>
        <v>18099</v>
      </c>
    </row>
    <row r="90" spans="1:8" s="34" customFormat="1" ht="12" customHeight="1">
      <c r="A90" s="101"/>
      <c r="B90" s="44"/>
      <c r="C90" s="73"/>
      <c r="D90" s="230" t="s">
        <v>98</v>
      </c>
      <c r="E90" s="126">
        <v>1286749.24</v>
      </c>
      <c r="F90" s="220">
        <f>SUM(F91:F93)</f>
        <v>10000</v>
      </c>
      <c r="G90" s="220">
        <f>SUM(G91:G93)</f>
        <v>10000</v>
      </c>
      <c r="H90" s="224">
        <f t="shared" si="13"/>
        <v>1286749.24</v>
      </c>
    </row>
    <row r="91" spans="1:8" s="34" customFormat="1" ht="11.25" customHeight="1">
      <c r="A91" s="101"/>
      <c r="B91" s="44"/>
      <c r="C91" s="95" t="s">
        <v>35</v>
      </c>
      <c r="D91" s="96" t="s">
        <v>36</v>
      </c>
      <c r="E91" s="72">
        <v>41000</v>
      </c>
      <c r="F91" s="97">
        <v>8250</v>
      </c>
      <c r="G91" s="97"/>
      <c r="H91" s="93">
        <f t="shared" si="13"/>
        <v>49250</v>
      </c>
    </row>
    <row r="92" spans="1:8" s="34" customFormat="1" ht="12" customHeight="1">
      <c r="A92" s="101"/>
      <c r="B92" s="44"/>
      <c r="C92" s="64">
        <v>4270</v>
      </c>
      <c r="D92" s="91" t="s">
        <v>85</v>
      </c>
      <c r="E92" s="72">
        <v>36100</v>
      </c>
      <c r="F92" s="97"/>
      <c r="G92" s="97">
        <v>10000</v>
      </c>
      <c r="H92" s="93">
        <f t="shared" si="13"/>
        <v>26100</v>
      </c>
    </row>
    <row r="93" spans="1:8" s="34" customFormat="1" ht="12" customHeight="1">
      <c r="A93" s="101"/>
      <c r="B93" s="44"/>
      <c r="C93" s="64">
        <v>4300</v>
      </c>
      <c r="D93" s="91" t="s">
        <v>31</v>
      </c>
      <c r="E93" s="97">
        <v>10840</v>
      </c>
      <c r="F93" s="97">
        <v>1750</v>
      </c>
      <c r="G93" s="97"/>
      <c r="H93" s="93">
        <f t="shared" si="13"/>
        <v>12590</v>
      </c>
    </row>
    <row r="94" spans="1:8" s="34" customFormat="1" ht="12" customHeight="1" thickBot="1">
      <c r="A94" s="62">
        <v>801</v>
      </c>
      <c r="B94" s="62"/>
      <c r="C94" s="61"/>
      <c r="D94" s="63" t="s">
        <v>99</v>
      </c>
      <c r="E94" s="113">
        <v>494908951.51999992</v>
      </c>
      <c r="F94" s="51">
        <f>SUM(F95,F110,F118,F121,F137,F144,F148,F151,F159,F164,F170,F175,F181,F186,F192,F195,F200,F206,F213,F216,F226,F229)</f>
        <v>1155952.22</v>
      </c>
      <c r="G94" s="51">
        <f>SUM(G95,G110,G118,G121,G137,G144,G148,G151,G159,G164,G170,G175,G181,G186,G192,G195,G200,G206,G213,G216,G226,G229)</f>
        <v>424210.22</v>
      </c>
      <c r="H94" s="48">
        <f t="shared" si="13"/>
        <v>495640693.51999992</v>
      </c>
    </row>
    <row r="95" spans="1:8" s="34" customFormat="1" ht="12" customHeight="1" thickTop="1">
      <c r="A95" s="62"/>
      <c r="B95" s="65">
        <v>80101</v>
      </c>
      <c r="C95" s="44"/>
      <c r="D95" s="53" t="s">
        <v>100</v>
      </c>
      <c r="E95" s="54">
        <v>134268308.59999999</v>
      </c>
      <c r="F95" s="55">
        <f>SUM(F96,F108)</f>
        <v>477193.58</v>
      </c>
      <c r="G95" s="55">
        <f>SUM(G96,G108)</f>
        <v>87756.14</v>
      </c>
      <c r="H95" s="54">
        <f>SUM(E95+F95-G95)</f>
        <v>134657746.04000002</v>
      </c>
    </row>
    <row r="96" spans="1:8" s="34" customFormat="1" ht="12" customHeight="1">
      <c r="A96" s="62"/>
      <c r="B96" s="65"/>
      <c r="C96" s="44"/>
      <c r="D96" s="231" t="s">
        <v>32</v>
      </c>
      <c r="E96" s="224">
        <v>112983107.88</v>
      </c>
      <c r="F96" s="224">
        <f>SUM(F97:F107)</f>
        <v>71262</v>
      </c>
      <c r="G96" s="224">
        <f>SUM(G97:G107)</f>
        <v>87756.14</v>
      </c>
      <c r="H96" s="126">
        <f>SUM(E96+F96-G96)</f>
        <v>112966613.73999999</v>
      </c>
    </row>
    <row r="97" spans="1:8" s="34" customFormat="1" ht="12" customHeight="1">
      <c r="A97" s="62"/>
      <c r="B97" s="65"/>
      <c r="C97" s="64">
        <v>3020</v>
      </c>
      <c r="D97" s="91" t="s">
        <v>101</v>
      </c>
      <c r="E97" s="92">
        <v>412246</v>
      </c>
      <c r="F97" s="92"/>
      <c r="G97" s="92">
        <v>500</v>
      </c>
      <c r="H97" s="59">
        <f t="shared" ref="H97:H107" si="14">SUM(E97+F97-G97)</f>
        <v>411746</v>
      </c>
    </row>
    <row r="98" spans="1:8" s="34" customFormat="1" ht="12" customHeight="1">
      <c r="A98" s="62"/>
      <c r="B98" s="65"/>
      <c r="C98" s="64">
        <v>4210</v>
      </c>
      <c r="D98" s="91" t="s">
        <v>36</v>
      </c>
      <c r="E98" s="92">
        <v>664356.03</v>
      </c>
      <c r="F98" s="92">
        <v>7916</v>
      </c>
      <c r="G98" s="92"/>
      <c r="H98" s="59">
        <f t="shared" si="14"/>
        <v>672272.03</v>
      </c>
    </row>
    <row r="99" spans="1:8" s="34" customFormat="1" ht="12" customHeight="1">
      <c r="A99" s="62"/>
      <c r="B99" s="65"/>
      <c r="C99" s="64">
        <v>4260</v>
      </c>
      <c r="D99" s="91" t="s">
        <v>84</v>
      </c>
      <c r="E99" s="92">
        <v>6648210</v>
      </c>
      <c r="F99" s="92">
        <v>49000</v>
      </c>
      <c r="G99" s="92"/>
      <c r="H99" s="59">
        <f t="shared" si="14"/>
        <v>6697210</v>
      </c>
    </row>
    <row r="100" spans="1:8" s="34" customFormat="1" ht="12" customHeight="1">
      <c r="A100" s="62"/>
      <c r="B100" s="65"/>
      <c r="C100" s="64">
        <v>4270</v>
      </c>
      <c r="D100" s="91" t="s">
        <v>85</v>
      </c>
      <c r="E100" s="92">
        <v>407265</v>
      </c>
      <c r="F100" s="92"/>
      <c r="G100" s="92">
        <v>278</v>
      </c>
      <c r="H100" s="59">
        <f t="shared" si="14"/>
        <v>406987</v>
      </c>
    </row>
    <row r="101" spans="1:8" s="34" customFormat="1" ht="12" customHeight="1">
      <c r="A101" s="62"/>
      <c r="B101" s="65"/>
      <c r="C101" s="64">
        <v>4280</v>
      </c>
      <c r="D101" s="91" t="s">
        <v>102</v>
      </c>
      <c r="E101" s="92">
        <v>113270</v>
      </c>
      <c r="F101" s="92">
        <v>468</v>
      </c>
      <c r="G101" s="92"/>
      <c r="H101" s="59">
        <f t="shared" si="14"/>
        <v>113738</v>
      </c>
    </row>
    <row r="102" spans="1:8" s="34" customFormat="1" ht="12" customHeight="1">
      <c r="A102" s="62"/>
      <c r="B102" s="65"/>
      <c r="C102" s="64">
        <v>4300</v>
      </c>
      <c r="D102" s="91" t="s">
        <v>31</v>
      </c>
      <c r="E102" s="92">
        <v>1281891.2</v>
      </c>
      <c r="F102" s="92">
        <v>12000</v>
      </c>
      <c r="G102" s="92"/>
      <c r="H102" s="59">
        <f t="shared" si="14"/>
        <v>1293891.2</v>
      </c>
    </row>
    <row r="103" spans="1:8" s="34" customFormat="1" ht="21.75" customHeight="1">
      <c r="A103" s="62"/>
      <c r="B103" s="65"/>
      <c r="C103" s="77">
        <v>4390</v>
      </c>
      <c r="D103" s="86" t="s">
        <v>103</v>
      </c>
      <c r="E103" s="92">
        <v>26620</v>
      </c>
      <c r="F103" s="92"/>
      <c r="G103" s="92">
        <v>8484</v>
      </c>
      <c r="H103" s="59">
        <f t="shared" si="14"/>
        <v>18136</v>
      </c>
    </row>
    <row r="104" spans="1:8" s="34" customFormat="1" ht="12" customHeight="1">
      <c r="A104" s="62"/>
      <c r="B104" s="65"/>
      <c r="C104" s="77">
        <v>4410</v>
      </c>
      <c r="D104" s="96" t="s">
        <v>86</v>
      </c>
      <c r="E104" s="92">
        <v>27042</v>
      </c>
      <c r="F104" s="92">
        <v>100</v>
      </c>
      <c r="G104" s="92"/>
      <c r="H104" s="59">
        <f t="shared" si="14"/>
        <v>27142</v>
      </c>
    </row>
    <row r="105" spans="1:8" s="34" customFormat="1" ht="12" customHeight="1">
      <c r="A105" s="62"/>
      <c r="B105" s="65"/>
      <c r="C105" s="114">
        <v>4430</v>
      </c>
      <c r="D105" s="115" t="s">
        <v>87</v>
      </c>
      <c r="E105" s="92">
        <v>10549</v>
      </c>
      <c r="F105" s="92">
        <v>1500</v>
      </c>
      <c r="G105" s="92"/>
      <c r="H105" s="59">
        <f t="shared" si="14"/>
        <v>12049</v>
      </c>
    </row>
    <row r="106" spans="1:8" s="34" customFormat="1" ht="12" customHeight="1">
      <c r="A106" s="62"/>
      <c r="B106" s="65"/>
      <c r="C106" s="77">
        <v>4440</v>
      </c>
      <c r="D106" s="91" t="s">
        <v>88</v>
      </c>
      <c r="E106" s="92">
        <v>4038249.47</v>
      </c>
      <c r="F106" s="92"/>
      <c r="G106" s="92">
        <v>78494.14</v>
      </c>
      <c r="H106" s="59">
        <f t="shared" si="14"/>
        <v>3959755.33</v>
      </c>
    </row>
    <row r="107" spans="1:8" s="34" customFormat="1" ht="22.5" customHeight="1">
      <c r="A107" s="62"/>
      <c r="B107" s="65"/>
      <c r="C107" s="77">
        <v>4700</v>
      </c>
      <c r="D107" s="116" t="s">
        <v>104</v>
      </c>
      <c r="E107" s="92">
        <v>89086</v>
      </c>
      <c r="F107" s="92">
        <v>278</v>
      </c>
      <c r="G107" s="92"/>
      <c r="H107" s="59">
        <f t="shared" si="14"/>
        <v>89364</v>
      </c>
    </row>
    <row r="108" spans="1:8" s="34" customFormat="1" ht="23.25" customHeight="1">
      <c r="A108" s="62"/>
      <c r="B108" s="65"/>
      <c r="C108" s="44"/>
      <c r="D108" s="219" t="s">
        <v>105</v>
      </c>
      <c r="E108" s="224">
        <v>2585217.38</v>
      </c>
      <c r="F108" s="224">
        <f>SUM(F109:F109)</f>
        <v>405931.58</v>
      </c>
      <c r="G108" s="224">
        <f>SUM(G109:G109)</f>
        <v>0</v>
      </c>
      <c r="H108" s="126">
        <f>SUM(E108+F108-G108)</f>
        <v>2991148.96</v>
      </c>
    </row>
    <row r="109" spans="1:8" s="34" customFormat="1" ht="21.75" customHeight="1">
      <c r="A109" s="62"/>
      <c r="B109" s="65"/>
      <c r="C109" s="117" t="s">
        <v>106</v>
      </c>
      <c r="D109" s="116" t="s">
        <v>107</v>
      </c>
      <c r="E109" s="92">
        <v>2120635.81</v>
      </c>
      <c r="F109" s="92">
        <v>405931.58</v>
      </c>
      <c r="G109" s="92"/>
      <c r="H109" s="59">
        <f t="shared" ref="H109" si="15">SUM(E109+F109-G109)</f>
        <v>2526567.39</v>
      </c>
    </row>
    <row r="110" spans="1:8" s="34" customFormat="1" ht="12" customHeight="1">
      <c r="A110" s="62"/>
      <c r="B110" s="65">
        <v>80102</v>
      </c>
      <c r="C110" s="44"/>
      <c r="D110" s="53" t="s">
        <v>108</v>
      </c>
      <c r="E110" s="55">
        <v>19209020.850000001</v>
      </c>
      <c r="F110" s="55">
        <f>SUM(F111,F116)</f>
        <v>62521</v>
      </c>
      <c r="G110" s="55">
        <f>SUM(G111,G116)</f>
        <v>17000</v>
      </c>
      <c r="H110" s="54">
        <f>SUM(E110+F110-G110)</f>
        <v>19254541.850000001</v>
      </c>
    </row>
    <row r="111" spans="1:8" s="34" customFormat="1" ht="12" customHeight="1">
      <c r="A111" s="62"/>
      <c r="B111" s="65"/>
      <c r="C111" s="44"/>
      <c r="D111" s="231" t="s">
        <v>32</v>
      </c>
      <c r="E111" s="224">
        <v>18883385.140000001</v>
      </c>
      <c r="F111" s="224">
        <f>SUM(F112:F115)</f>
        <v>8331</v>
      </c>
      <c r="G111" s="224">
        <f>SUM(G112:G115)</f>
        <v>17000</v>
      </c>
      <c r="H111" s="126">
        <f>SUM(E111+F111-G111)</f>
        <v>18874716.140000001</v>
      </c>
    </row>
    <row r="112" spans="1:8" s="34" customFormat="1" ht="12" customHeight="1">
      <c r="A112" s="62"/>
      <c r="B112" s="65"/>
      <c r="C112" s="64">
        <v>4010</v>
      </c>
      <c r="D112" s="91" t="s">
        <v>40</v>
      </c>
      <c r="E112" s="92">
        <v>2671841.8199999998</v>
      </c>
      <c r="F112" s="92"/>
      <c r="G112" s="92">
        <v>12000</v>
      </c>
      <c r="H112" s="59">
        <f t="shared" ref="H112:H115" si="16">SUM(E112+F112-G112)</f>
        <v>2659841.8199999998</v>
      </c>
    </row>
    <row r="113" spans="1:8" s="34" customFormat="1" ht="12.75" customHeight="1">
      <c r="A113" s="62"/>
      <c r="B113" s="65"/>
      <c r="C113" s="64">
        <v>4170</v>
      </c>
      <c r="D113" s="91" t="s">
        <v>83</v>
      </c>
      <c r="E113" s="92">
        <v>0</v>
      </c>
      <c r="F113" s="92">
        <v>5000</v>
      </c>
      <c r="G113" s="92"/>
      <c r="H113" s="59">
        <f t="shared" si="16"/>
        <v>5000</v>
      </c>
    </row>
    <row r="114" spans="1:8" s="34" customFormat="1" ht="11.25" customHeight="1">
      <c r="A114" s="62"/>
      <c r="B114" s="65"/>
      <c r="C114" s="77">
        <v>4440</v>
      </c>
      <c r="D114" s="91" t="s">
        <v>88</v>
      </c>
      <c r="E114" s="92">
        <v>596242</v>
      </c>
      <c r="F114" s="92">
        <v>3331</v>
      </c>
      <c r="G114" s="92"/>
      <c r="H114" s="59">
        <f t="shared" si="16"/>
        <v>599573</v>
      </c>
    </row>
    <row r="115" spans="1:8" s="34" customFormat="1" ht="20.25" customHeight="1">
      <c r="A115" s="62"/>
      <c r="B115" s="65"/>
      <c r="C115" s="77">
        <v>4700</v>
      </c>
      <c r="D115" s="116" t="s">
        <v>104</v>
      </c>
      <c r="E115" s="92">
        <v>11475</v>
      </c>
      <c r="F115" s="92"/>
      <c r="G115" s="92">
        <v>5000</v>
      </c>
      <c r="H115" s="59">
        <f t="shared" si="16"/>
        <v>6475</v>
      </c>
    </row>
    <row r="116" spans="1:8" s="34" customFormat="1" ht="21.75" customHeight="1">
      <c r="A116" s="62"/>
      <c r="B116" s="65"/>
      <c r="C116" s="44"/>
      <c r="D116" s="219" t="s">
        <v>105</v>
      </c>
      <c r="E116" s="224">
        <v>325635.70999999996</v>
      </c>
      <c r="F116" s="224">
        <f>SUM(F117:F117)</f>
        <v>54190</v>
      </c>
      <c r="G116" s="224">
        <f>SUM(G117:G117)</f>
        <v>0</v>
      </c>
      <c r="H116" s="126">
        <f>SUM(E116+F116-G116)</f>
        <v>379825.70999999996</v>
      </c>
    </row>
    <row r="117" spans="1:8" s="34" customFormat="1" ht="22.5" customHeight="1">
      <c r="A117" s="62"/>
      <c r="B117" s="65"/>
      <c r="C117" s="117" t="s">
        <v>106</v>
      </c>
      <c r="D117" s="116" t="s">
        <v>107</v>
      </c>
      <c r="E117" s="92">
        <v>311135.70999999996</v>
      </c>
      <c r="F117" s="92">
        <v>54190</v>
      </c>
      <c r="G117" s="92"/>
      <c r="H117" s="59">
        <f t="shared" ref="H117" si="17">SUM(E117+F117-G117)</f>
        <v>365325.70999999996</v>
      </c>
    </row>
    <row r="118" spans="1:8" s="34" customFormat="1" ht="12" customHeight="1">
      <c r="A118" s="62"/>
      <c r="B118" s="65">
        <v>80103</v>
      </c>
      <c r="C118" s="44"/>
      <c r="D118" s="53" t="s">
        <v>109</v>
      </c>
      <c r="E118" s="55">
        <v>927626.48</v>
      </c>
      <c r="F118" s="55">
        <f>SUM(F119)</f>
        <v>0</v>
      </c>
      <c r="G118" s="55">
        <f>SUM(G119)</f>
        <v>13390</v>
      </c>
      <c r="H118" s="54">
        <f>SUM(E118+F118-G118)</f>
        <v>914236.48</v>
      </c>
    </row>
    <row r="119" spans="1:8" s="34" customFormat="1" ht="12" customHeight="1">
      <c r="A119" s="62"/>
      <c r="B119" s="65"/>
      <c r="C119" s="44"/>
      <c r="D119" s="231" t="s">
        <v>32</v>
      </c>
      <c r="E119" s="224">
        <v>709247.28</v>
      </c>
      <c r="F119" s="224">
        <f>SUM(F120:F120)</f>
        <v>0</v>
      </c>
      <c r="G119" s="224">
        <f>SUM(G120:G120)</f>
        <v>13390</v>
      </c>
      <c r="H119" s="126">
        <f>SUM(E119+F119-G119)</f>
        <v>695857.28</v>
      </c>
    </row>
    <row r="120" spans="1:8" s="34" customFormat="1" ht="12" customHeight="1">
      <c r="A120" s="62"/>
      <c r="B120" s="65"/>
      <c r="C120" s="64">
        <v>4440</v>
      </c>
      <c r="D120" s="91" t="s">
        <v>88</v>
      </c>
      <c r="E120" s="92">
        <v>36588</v>
      </c>
      <c r="F120" s="92"/>
      <c r="G120" s="92">
        <v>13390</v>
      </c>
      <c r="H120" s="59">
        <f t="shared" ref="H120" si="18">SUM(E120+F120-G120)</f>
        <v>23198</v>
      </c>
    </row>
    <row r="121" spans="1:8" s="34" customFormat="1" ht="12" customHeight="1">
      <c r="A121" s="62"/>
      <c r="B121" s="65">
        <v>80104</v>
      </c>
      <c r="C121" s="44"/>
      <c r="D121" s="53" t="s">
        <v>110</v>
      </c>
      <c r="E121" s="55">
        <v>66661276</v>
      </c>
      <c r="F121" s="55">
        <f>SUM(F122,F135)</f>
        <v>121824.13</v>
      </c>
      <c r="G121" s="55">
        <f>SUM(G122,G135)</f>
        <v>20081</v>
      </c>
      <c r="H121" s="54">
        <f>SUM(E121+F121-G121)</f>
        <v>66763019.130000003</v>
      </c>
    </row>
    <row r="122" spans="1:8" s="34" customFormat="1" ht="12" customHeight="1">
      <c r="A122" s="62"/>
      <c r="B122" s="65"/>
      <c r="C122" s="44"/>
      <c r="D122" s="231" t="s">
        <v>32</v>
      </c>
      <c r="E122" s="224">
        <v>51841669.420000002</v>
      </c>
      <c r="F122" s="224">
        <f>SUM(F123:F134)</f>
        <v>56988</v>
      </c>
      <c r="G122" s="224">
        <f>SUM(G123:G134)</f>
        <v>20081</v>
      </c>
      <c r="H122" s="126">
        <f>SUM(E122+F122-G122)</f>
        <v>51878576.420000002</v>
      </c>
    </row>
    <row r="123" spans="1:8" s="34" customFormat="1" ht="12" customHeight="1">
      <c r="A123" s="62"/>
      <c r="B123" s="65"/>
      <c r="C123" s="64">
        <v>3020</v>
      </c>
      <c r="D123" s="91" t="s">
        <v>101</v>
      </c>
      <c r="E123" s="92">
        <v>84175</v>
      </c>
      <c r="F123" s="92">
        <v>8400</v>
      </c>
      <c r="G123" s="92"/>
      <c r="H123" s="59">
        <f t="shared" ref="H123:H134" si="19">SUM(E123+F123-G123)</f>
        <v>92575</v>
      </c>
    </row>
    <row r="124" spans="1:8" s="34" customFormat="1" ht="12" customHeight="1">
      <c r="A124" s="62"/>
      <c r="B124" s="65"/>
      <c r="C124" s="95" t="s">
        <v>35</v>
      </c>
      <c r="D124" s="96" t="s">
        <v>36</v>
      </c>
      <c r="E124" s="92">
        <v>782046.5</v>
      </c>
      <c r="F124" s="92">
        <v>8990</v>
      </c>
      <c r="G124" s="92"/>
      <c r="H124" s="59">
        <f t="shared" si="19"/>
        <v>791036.5</v>
      </c>
    </row>
    <row r="125" spans="1:8" s="34" customFormat="1" ht="12" customHeight="1">
      <c r="A125" s="62"/>
      <c r="B125" s="65"/>
      <c r="C125" s="95" t="s">
        <v>111</v>
      </c>
      <c r="D125" s="96" t="s">
        <v>112</v>
      </c>
      <c r="E125" s="92">
        <v>591359</v>
      </c>
      <c r="F125" s="92">
        <v>1600</v>
      </c>
      <c r="G125" s="92"/>
      <c r="H125" s="59">
        <f t="shared" si="19"/>
        <v>592959</v>
      </c>
    </row>
    <row r="126" spans="1:8" s="34" customFormat="1" ht="12" customHeight="1">
      <c r="A126" s="62"/>
      <c r="B126" s="65"/>
      <c r="C126" s="64">
        <v>4260</v>
      </c>
      <c r="D126" s="91" t="s">
        <v>84</v>
      </c>
      <c r="E126" s="92">
        <v>2213169</v>
      </c>
      <c r="F126" s="92"/>
      <c r="G126" s="92">
        <v>7000</v>
      </c>
      <c r="H126" s="59">
        <f t="shared" si="19"/>
        <v>2206169</v>
      </c>
    </row>
    <row r="127" spans="1:8" s="34" customFormat="1" ht="12" customHeight="1">
      <c r="A127" s="62"/>
      <c r="B127" s="65"/>
      <c r="C127" s="64">
        <v>4270</v>
      </c>
      <c r="D127" s="91" t="s">
        <v>85</v>
      </c>
      <c r="E127" s="92">
        <v>340688</v>
      </c>
      <c r="F127" s="92">
        <v>1000</v>
      </c>
      <c r="G127" s="92"/>
      <c r="H127" s="59">
        <f t="shared" si="19"/>
        <v>341688</v>
      </c>
    </row>
    <row r="128" spans="1:8" s="34" customFormat="1" ht="12" customHeight="1">
      <c r="A128" s="62"/>
      <c r="B128" s="65"/>
      <c r="C128" s="64">
        <v>4280</v>
      </c>
      <c r="D128" s="91" t="s">
        <v>102</v>
      </c>
      <c r="E128" s="92">
        <v>39322</v>
      </c>
      <c r="F128" s="92"/>
      <c r="G128" s="92">
        <v>800</v>
      </c>
      <c r="H128" s="59">
        <f t="shared" si="19"/>
        <v>38522</v>
      </c>
    </row>
    <row r="129" spans="1:8" s="34" customFormat="1" ht="12" customHeight="1">
      <c r="A129" s="62"/>
      <c r="B129" s="65"/>
      <c r="C129" s="64">
        <v>4300</v>
      </c>
      <c r="D129" s="91" t="s">
        <v>31</v>
      </c>
      <c r="E129" s="92">
        <v>913764</v>
      </c>
      <c r="F129" s="92">
        <v>1000</v>
      </c>
      <c r="G129" s="92"/>
      <c r="H129" s="59">
        <f t="shared" si="19"/>
        <v>914764</v>
      </c>
    </row>
    <row r="130" spans="1:8" s="34" customFormat="1" ht="21" customHeight="1">
      <c r="A130" s="62"/>
      <c r="B130" s="65"/>
      <c r="C130" s="77">
        <v>4390</v>
      </c>
      <c r="D130" s="86" t="s">
        <v>103</v>
      </c>
      <c r="E130" s="92">
        <v>11885.5</v>
      </c>
      <c r="F130" s="92"/>
      <c r="G130" s="92">
        <v>1531</v>
      </c>
      <c r="H130" s="59">
        <f t="shared" si="19"/>
        <v>10354.5</v>
      </c>
    </row>
    <row r="131" spans="1:8" s="34" customFormat="1" ht="12" customHeight="1">
      <c r="A131" s="62"/>
      <c r="B131" s="65"/>
      <c r="C131" s="77">
        <v>4410</v>
      </c>
      <c r="D131" s="96" t="s">
        <v>86</v>
      </c>
      <c r="E131" s="92">
        <v>4857.16</v>
      </c>
      <c r="F131" s="92"/>
      <c r="G131" s="92">
        <v>250</v>
      </c>
      <c r="H131" s="59">
        <f t="shared" si="19"/>
        <v>4607.16</v>
      </c>
    </row>
    <row r="132" spans="1:8" s="34" customFormat="1" ht="11.25" customHeight="1">
      <c r="A132" s="62"/>
      <c r="B132" s="65"/>
      <c r="C132" s="64">
        <v>4440</v>
      </c>
      <c r="D132" s="91" t="s">
        <v>88</v>
      </c>
      <c r="E132" s="92">
        <v>1781757</v>
      </c>
      <c r="F132" s="92">
        <v>35998</v>
      </c>
      <c r="G132" s="92"/>
      <c r="H132" s="59">
        <f t="shared" si="19"/>
        <v>1817755</v>
      </c>
    </row>
    <row r="133" spans="1:8" s="34" customFormat="1" ht="21.75" customHeight="1">
      <c r="A133" s="62"/>
      <c r="B133" s="65"/>
      <c r="C133" s="77">
        <v>4700</v>
      </c>
      <c r="D133" s="116" t="s">
        <v>104</v>
      </c>
      <c r="E133" s="72">
        <v>58446</v>
      </c>
      <c r="F133" s="72"/>
      <c r="G133" s="72">
        <v>2000</v>
      </c>
      <c r="H133" s="59">
        <f t="shared" si="19"/>
        <v>56446</v>
      </c>
    </row>
    <row r="134" spans="1:8" s="34" customFormat="1" ht="12" customHeight="1">
      <c r="A134" s="79"/>
      <c r="B134" s="118"/>
      <c r="C134" s="119">
        <v>4710</v>
      </c>
      <c r="D134" s="104" t="s">
        <v>113</v>
      </c>
      <c r="E134" s="120">
        <v>111138</v>
      </c>
      <c r="F134" s="120"/>
      <c r="G134" s="120">
        <v>8500</v>
      </c>
      <c r="H134" s="54">
        <f t="shared" si="19"/>
        <v>102638</v>
      </c>
    </row>
    <row r="135" spans="1:8" s="34" customFormat="1" ht="20.25" customHeight="1">
      <c r="A135" s="62"/>
      <c r="B135" s="65"/>
      <c r="C135" s="44"/>
      <c r="D135" s="219" t="s">
        <v>105</v>
      </c>
      <c r="E135" s="232">
        <v>518603.51</v>
      </c>
      <c r="F135" s="224">
        <f>SUM(F136:F136)</f>
        <v>64836.13</v>
      </c>
      <c r="G135" s="224">
        <f>SUM(G136:G136)</f>
        <v>0</v>
      </c>
      <c r="H135" s="126">
        <f>SUM(E135+F135-G135)</f>
        <v>583439.64</v>
      </c>
    </row>
    <row r="136" spans="1:8" s="34" customFormat="1" ht="21.75" customHeight="1">
      <c r="A136" s="62"/>
      <c r="B136" s="65"/>
      <c r="C136" s="117" t="s">
        <v>106</v>
      </c>
      <c r="D136" s="116" t="s">
        <v>107</v>
      </c>
      <c r="E136" s="112">
        <v>467048.51</v>
      </c>
      <c r="F136" s="92">
        <v>64836.13</v>
      </c>
      <c r="G136" s="92"/>
      <c r="H136" s="59">
        <f t="shared" ref="H136:H137" si="20">SUM(E136+F136-G136)</f>
        <v>531884.64</v>
      </c>
    </row>
    <row r="137" spans="1:8" s="34" customFormat="1" ht="12" customHeight="1">
      <c r="A137" s="62"/>
      <c r="B137" s="64">
        <v>80105</v>
      </c>
      <c r="C137" s="44"/>
      <c r="D137" s="53" t="s">
        <v>114</v>
      </c>
      <c r="E137" s="121">
        <v>1753203.3800000001</v>
      </c>
      <c r="F137" s="55">
        <f>SUM(F138,F142)</f>
        <v>39549.29</v>
      </c>
      <c r="G137" s="55">
        <f>SUM(G138,G142)</f>
        <v>12000</v>
      </c>
      <c r="H137" s="54">
        <f t="shared" si="20"/>
        <v>1780752.6700000002</v>
      </c>
    </row>
    <row r="138" spans="1:8" s="34" customFormat="1" ht="12" customHeight="1">
      <c r="A138" s="62"/>
      <c r="B138" s="65"/>
      <c r="C138" s="44"/>
      <c r="D138" s="231" t="s">
        <v>32</v>
      </c>
      <c r="E138" s="224">
        <v>1745225.26</v>
      </c>
      <c r="F138" s="224">
        <f>SUM(F139:F141)</f>
        <v>35536</v>
      </c>
      <c r="G138" s="224">
        <f>SUM(G139:G141)</f>
        <v>12000</v>
      </c>
      <c r="H138" s="126">
        <f>SUM(E138+F138-G138)</f>
        <v>1768761.26</v>
      </c>
    </row>
    <row r="139" spans="1:8" s="34" customFormat="1" ht="12" customHeight="1">
      <c r="A139" s="62"/>
      <c r="B139" s="65"/>
      <c r="C139" s="95" t="s">
        <v>115</v>
      </c>
      <c r="D139" s="91" t="s">
        <v>40</v>
      </c>
      <c r="E139" s="92">
        <v>351350</v>
      </c>
      <c r="F139" s="92">
        <v>24000</v>
      </c>
      <c r="G139" s="92"/>
      <c r="H139" s="59">
        <f t="shared" ref="H139:H141" si="21">SUM(E139+F139-G139)</f>
        <v>375350</v>
      </c>
    </row>
    <row r="140" spans="1:8" s="34" customFormat="1" ht="12" customHeight="1">
      <c r="A140" s="62"/>
      <c r="B140" s="65"/>
      <c r="C140" s="95" t="s">
        <v>116</v>
      </c>
      <c r="D140" s="91" t="s">
        <v>88</v>
      </c>
      <c r="E140" s="92">
        <v>49335</v>
      </c>
      <c r="F140" s="92">
        <v>11536</v>
      </c>
      <c r="G140" s="92"/>
      <c r="H140" s="59">
        <f t="shared" si="21"/>
        <v>60871</v>
      </c>
    </row>
    <row r="141" spans="1:8" s="34" customFormat="1" ht="12" customHeight="1">
      <c r="A141" s="62"/>
      <c r="B141" s="64"/>
      <c r="C141" s="64">
        <v>4790</v>
      </c>
      <c r="D141" s="122" t="s">
        <v>117</v>
      </c>
      <c r="E141" s="92">
        <v>945511.26</v>
      </c>
      <c r="F141" s="92"/>
      <c r="G141" s="92">
        <v>12000</v>
      </c>
      <c r="H141" s="59">
        <f t="shared" si="21"/>
        <v>933511.26</v>
      </c>
    </row>
    <row r="142" spans="1:8" s="34" customFormat="1" ht="23.25" customHeight="1">
      <c r="A142" s="62"/>
      <c r="B142" s="64"/>
      <c r="C142" s="44"/>
      <c r="D142" s="219" t="s">
        <v>105</v>
      </c>
      <c r="E142" s="232">
        <v>7978.12</v>
      </c>
      <c r="F142" s="224">
        <f>SUM(F143:F143)</f>
        <v>4013.29</v>
      </c>
      <c r="G142" s="224">
        <f>SUM(G143:G143)</f>
        <v>0</v>
      </c>
      <c r="H142" s="126">
        <f>SUM(E142+F142-G142)</f>
        <v>11991.41</v>
      </c>
    </row>
    <row r="143" spans="1:8" s="34" customFormat="1" ht="21.75" customHeight="1">
      <c r="A143" s="62"/>
      <c r="B143" s="64"/>
      <c r="C143" s="117" t="s">
        <v>106</v>
      </c>
      <c r="D143" s="116" t="s">
        <v>107</v>
      </c>
      <c r="E143" s="112">
        <v>7978.12</v>
      </c>
      <c r="F143" s="92">
        <v>4013.29</v>
      </c>
      <c r="G143" s="92"/>
      <c r="H143" s="59">
        <f t="shared" ref="H143" si="22">SUM(E143+F143-G143)</f>
        <v>11991.41</v>
      </c>
    </row>
    <row r="144" spans="1:8" s="34" customFormat="1" ht="12" customHeight="1">
      <c r="A144" s="62"/>
      <c r="B144" s="65">
        <v>80107</v>
      </c>
      <c r="C144" s="44"/>
      <c r="D144" s="53" t="s">
        <v>118</v>
      </c>
      <c r="E144" s="55">
        <v>9471457.379999999</v>
      </c>
      <c r="F144" s="55">
        <f>SUM(F145)</f>
        <v>30818.06</v>
      </c>
      <c r="G144" s="55">
        <f>SUM(G145)</f>
        <v>1675</v>
      </c>
      <c r="H144" s="54">
        <f>SUM(E144+F144-G144)</f>
        <v>9500600.4399999995</v>
      </c>
    </row>
    <row r="145" spans="1:8" s="34" customFormat="1" ht="12" customHeight="1">
      <c r="A145" s="62"/>
      <c r="B145" s="65"/>
      <c r="C145" s="44"/>
      <c r="D145" s="231" t="s">
        <v>32</v>
      </c>
      <c r="E145" s="224">
        <v>9471457.379999999</v>
      </c>
      <c r="F145" s="224">
        <f>SUM(F146:F147)</f>
        <v>30818.06</v>
      </c>
      <c r="G145" s="224">
        <f>SUM(G146:G147)</f>
        <v>1675</v>
      </c>
      <c r="H145" s="126">
        <f>SUM(E145+F145-G145)</f>
        <v>9500600.4399999995</v>
      </c>
    </row>
    <row r="146" spans="1:8" s="34" customFormat="1" ht="12" customHeight="1">
      <c r="A146" s="62"/>
      <c r="B146" s="65"/>
      <c r="C146" s="44" t="s">
        <v>119</v>
      </c>
      <c r="D146" s="91" t="s">
        <v>41</v>
      </c>
      <c r="E146" s="92">
        <v>1341489</v>
      </c>
      <c r="F146" s="92">
        <f>(25000+5818.06)</f>
        <v>30818.06</v>
      </c>
      <c r="G146" s="92"/>
      <c r="H146" s="59">
        <f t="shared" ref="H146:H147" si="23">SUM(E146+F146-G146)</f>
        <v>1372307.06</v>
      </c>
    </row>
    <row r="147" spans="1:8" s="34" customFormat="1" ht="12" customHeight="1">
      <c r="A147" s="62"/>
      <c r="B147" s="65"/>
      <c r="C147" s="44" t="s">
        <v>116</v>
      </c>
      <c r="D147" s="91" t="s">
        <v>88</v>
      </c>
      <c r="E147" s="92">
        <v>400792.54</v>
      </c>
      <c r="F147" s="92"/>
      <c r="G147" s="92">
        <v>1675</v>
      </c>
      <c r="H147" s="59">
        <f t="shared" si="23"/>
        <v>399117.54</v>
      </c>
    </row>
    <row r="148" spans="1:8" s="34" customFormat="1" ht="12" customHeight="1">
      <c r="A148" s="62"/>
      <c r="B148" s="65">
        <v>80113</v>
      </c>
      <c r="C148" s="44"/>
      <c r="D148" s="1" t="s">
        <v>120</v>
      </c>
      <c r="E148" s="55">
        <v>1680534.8</v>
      </c>
      <c r="F148" s="55">
        <f>SUM(F149)</f>
        <v>1846</v>
      </c>
      <c r="G148" s="55">
        <f>SUM(G149)</f>
        <v>0</v>
      </c>
      <c r="H148" s="54">
        <f>SUM(E148+F148-G148)</f>
        <v>1682380.8</v>
      </c>
    </row>
    <row r="149" spans="1:8" s="34" customFormat="1" ht="12" customHeight="1">
      <c r="A149" s="62"/>
      <c r="B149" s="65"/>
      <c r="C149" s="44"/>
      <c r="D149" s="231" t="s">
        <v>32</v>
      </c>
      <c r="E149" s="224">
        <v>1220634.8</v>
      </c>
      <c r="F149" s="224">
        <f>SUM(F150:F150)</f>
        <v>1846</v>
      </c>
      <c r="G149" s="224">
        <f>SUM(G150:G150)</f>
        <v>0</v>
      </c>
      <c r="H149" s="126">
        <f>SUM(E149+F149-G149)</f>
        <v>1222480.8</v>
      </c>
    </row>
    <row r="150" spans="1:8" s="34" customFormat="1" ht="12" customHeight="1">
      <c r="A150" s="62"/>
      <c r="B150" s="65"/>
      <c r="C150" s="44" t="s">
        <v>116</v>
      </c>
      <c r="D150" s="96" t="s">
        <v>88</v>
      </c>
      <c r="E150" s="92">
        <v>22242</v>
      </c>
      <c r="F150" s="92">
        <v>1846</v>
      </c>
      <c r="G150" s="92"/>
      <c r="H150" s="59">
        <f t="shared" ref="H150" si="24">SUM(E150+F150-G150)</f>
        <v>24088</v>
      </c>
    </row>
    <row r="151" spans="1:8" s="34" customFormat="1" ht="12" customHeight="1">
      <c r="A151" s="62"/>
      <c r="B151" s="65">
        <v>80115</v>
      </c>
      <c r="C151" s="44"/>
      <c r="D151" s="53" t="s">
        <v>121</v>
      </c>
      <c r="E151" s="54">
        <v>69370532.299999997</v>
      </c>
      <c r="F151" s="55">
        <f>SUM(F152,F157)</f>
        <v>103132</v>
      </c>
      <c r="G151" s="55">
        <f>SUM(G152,G157)</f>
        <v>9628.86</v>
      </c>
      <c r="H151" s="54">
        <f>SUM(E151+F151-G151)</f>
        <v>69464035.439999998</v>
      </c>
    </row>
    <row r="152" spans="1:8" s="34" customFormat="1" ht="12" customHeight="1">
      <c r="A152" s="62"/>
      <c r="B152" s="65"/>
      <c r="C152" s="44"/>
      <c r="D152" s="231" t="s">
        <v>32</v>
      </c>
      <c r="E152" s="224">
        <v>63953335.540000007</v>
      </c>
      <c r="F152" s="224">
        <f>SUM(F153:F156)</f>
        <v>15000</v>
      </c>
      <c r="G152" s="224">
        <f>SUM(G153:G156)</f>
        <v>9628.86</v>
      </c>
      <c r="H152" s="126">
        <f>SUM(E152+F152-G152)</f>
        <v>63958706.680000007</v>
      </c>
    </row>
    <row r="153" spans="1:8" s="34" customFormat="1" ht="12" customHeight="1">
      <c r="A153" s="62"/>
      <c r="B153" s="65"/>
      <c r="C153" s="64">
        <v>4110</v>
      </c>
      <c r="D153" s="91" t="s">
        <v>41</v>
      </c>
      <c r="E153" s="92">
        <v>7847608</v>
      </c>
      <c r="F153" s="92">
        <f>(7954.14+2045.86)</f>
        <v>10000</v>
      </c>
      <c r="G153" s="72"/>
      <c r="H153" s="60">
        <f t="shared" ref="H153:H156" si="25">SUM(E153+F153-G153)</f>
        <v>7857608</v>
      </c>
    </row>
    <row r="154" spans="1:8" s="34" customFormat="1" ht="12" customHeight="1">
      <c r="A154" s="62"/>
      <c r="B154" s="65"/>
      <c r="C154" s="64">
        <v>4260</v>
      </c>
      <c r="D154" s="91" t="s">
        <v>84</v>
      </c>
      <c r="E154" s="92">
        <v>3221872.5</v>
      </c>
      <c r="F154" s="92"/>
      <c r="G154" s="72">
        <v>7045.86</v>
      </c>
      <c r="H154" s="60">
        <f t="shared" si="25"/>
        <v>3214826.64</v>
      </c>
    </row>
    <row r="155" spans="1:8" s="34" customFormat="1" ht="12" customHeight="1">
      <c r="A155" s="62"/>
      <c r="B155" s="65"/>
      <c r="C155" s="114">
        <v>4300</v>
      </c>
      <c r="D155" s="91" t="s">
        <v>31</v>
      </c>
      <c r="E155" s="92">
        <v>665800.80000000005</v>
      </c>
      <c r="F155" s="92">
        <v>5000</v>
      </c>
      <c r="G155" s="72"/>
      <c r="H155" s="60">
        <f t="shared" si="25"/>
        <v>670800.80000000005</v>
      </c>
    </row>
    <row r="156" spans="1:8" s="34" customFormat="1" ht="12" customHeight="1">
      <c r="A156" s="62"/>
      <c r="B156" s="65"/>
      <c r="C156" s="114">
        <v>4440</v>
      </c>
      <c r="D156" s="91" t="s">
        <v>88</v>
      </c>
      <c r="E156" s="92">
        <v>2143716</v>
      </c>
      <c r="F156" s="92"/>
      <c r="G156" s="72">
        <v>2583</v>
      </c>
      <c r="H156" s="60">
        <f t="shared" si="25"/>
        <v>2141133</v>
      </c>
    </row>
    <row r="157" spans="1:8" s="34" customFormat="1" ht="22.5" customHeight="1">
      <c r="A157" s="62"/>
      <c r="B157" s="65"/>
      <c r="C157" s="44"/>
      <c r="D157" s="219" t="s">
        <v>105</v>
      </c>
      <c r="E157" s="224">
        <v>486029.32</v>
      </c>
      <c r="F157" s="224">
        <f>SUM(F158:F158)</f>
        <v>88132</v>
      </c>
      <c r="G157" s="224">
        <f>SUM(G158:G158)</f>
        <v>0</v>
      </c>
      <c r="H157" s="126">
        <f>SUM(E157+F157-G157)</f>
        <v>574161.32000000007</v>
      </c>
    </row>
    <row r="158" spans="1:8" s="34" customFormat="1" ht="20.25" customHeight="1">
      <c r="A158" s="62"/>
      <c r="B158" s="65"/>
      <c r="C158" s="117" t="s">
        <v>106</v>
      </c>
      <c r="D158" s="116" t="s">
        <v>107</v>
      </c>
      <c r="E158" s="92">
        <v>438835.32</v>
      </c>
      <c r="F158" s="92">
        <v>88132</v>
      </c>
      <c r="G158" s="92"/>
      <c r="H158" s="59">
        <f t="shared" ref="H158" si="26">SUM(E158+F158-G158)</f>
        <v>526967.32000000007</v>
      </c>
    </row>
    <row r="159" spans="1:8" s="34" customFormat="1" ht="12" customHeight="1">
      <c r="A159" s="62"/>
      <c r="B159" s="65">
        <v>80116</v>
      </c>
      <c r="C159" s="44"/>
      <c r="D159" s="53" t="s">
        <v>122</v>
      </c>
      <c r="E159" s="123">
        <v>11180043.07</v>
      </c>
      <c r="F159" s="55">
        <f>SUM(F160,F162)</f>
        <v>5872</v>
      </c>
      <c r="G159" s="55">
        <f>SUM(G160,G162)</f>
        <v>9012</v>
      </c>
      <c r="H159" s="54">
        <f>SUM(E159+F159-G159)</f>
        <v>11176903.07</v>
      </c>
    </row>
    <row r="160" spans="1:8" s="34" customFormat="1" ht="12" customHeight="1">
      <c r="A160" s="62"/>
      <c r="B160" s="65"/>
      <c r="C160" s="44"/>
      <c r="D160" s="231" t="s">
        <v>32</v>
      </c>
      <c r="E160" s="224">
        <v>1294120.98</v>
      </c>
      <c r="F160" s="224">
        <f>SUM(F161)</f>
        <v>0</v>
      </c>
      <c r="G160" s="224">
        <f>SUM(G161)</f>
        <v>9012</v>
      </c>
      <c r="H160" s="126">
        <f>SUM(E160+F160-G160)</f>
        <v>1285108.98</v>
      </c>
    </row>
    <row r="161" spans="1:8" s="34" customFormat="1" ht="12" customHeight="1">
      <c r="A161" s="62"/>
      <c r="B161" s="65"/>
      <c r="C161" s="114">
        <v>4440</v>
      </c>
      <c r="D161" s="91" t="s">
        <v>88</v>
      </c>
      <c r="E161" s="92">
        <v>54237</v>
      </c>
      <c r="F161" s="92"/>
      <c r="G161" s="72">
        <v>9012</v>
      </c>
      <c r="H161" s="60">
        <f t="shared" ref="H161" si="27">SUM(E161+F161-G161)</f>
        <v>45225</v>
      </c>
    </row>
    <row r="162" spans="1:8" s="34" customFormat="1" ht="21" customHeight="1">
      <c r="A162" s="62"/>
      <c r="B162" s="65"/>
      <c r="C162" s="44"/>
      <c r="D162" s="219" t="s">
        <v>105</v>
      </c>
      <c r="E162" s="224">
        <v>7402.79</v>
      </c>
      <c r="F162" s="224">
        <f>SUM(F163:F163)</f>
        <v>5872</v>
      </c>
      <c r="G162" s="224">
        <f>SUM(G163:G163)</f>
        <v>0</v>
      </c>
      <c r="H162" s="126">
        <f>SUM(E162+F162-G162)</f>
        <v>13274.79</v>
      </c>
    </row>
    <row r="163" spans="1:8" s="34" customFormat="1" ht="21.75" customHeight="1">
      <c r="A163" s="62"/>
      <c r="B163" s="65"/>
      <c r="C163" s="117" t="s">
        <v>106</v>
      </c>
      <c r="D163" s="116" t="s">
        <v>107</v>
      </c>
      <c r="E163" s="92">
        <v>6002.79</v>
      </c>
      <c r="F163" s="92">
        <v>5872</v>
      </c>
      <c r="G163" s="92"/>
      <c r="H163" s="59">
        <f t="shared" ref="H163:H164" si="28">SUM(E163+F163-G163)</f>
        <v>11874.79</v>
      </c>
    </row>
    <row r="164" spans="1:8" s="34" customFormat="1" ht="12" customHeight="1">
      <c r="A164" s="62"/>
      <c r="B164" s="65">
        <v>80117</v>
      </c>
      <c r="C164" s="44"/>
      <c r="D164" s="53" t="s">
        <v>123</v>
      </c>
      <c r="E164" s="54">
        <v>13175446.77</v>
      </c>
      <c r="F164" s="55">
        <f>SUM(F165,F168)</f>
        <v>35499</v>
      </c>
      <c r="G164" s="55">
        <f>SUM(G165,G168)</f>
        <v>58310</v>
      </c>
      <c r="H164" s="54">
        <f t="shared" si="28"/>
        <v>13152635.77</v>
      </c>
    </row>
    <row r="165" spans="1:8" s="34" customFormat="1" ht="12" customHeight="1">
      <c r="A165" s="62"/>
      <c r="B165" s="65"/>
      <c r="C165" s="44"/>
      <c r="D165" s="231" t="s">
        <v>32</v>
      </c>
      <c r="E165" s="224">
        <v>7905550.1600000001</v>
      </c>
      <c r="F165" s="224">
        <f>SUM(F166:F167)</f>
        <v>0</v>
      </c>
      <c r="G165" s="224">
        <f>SUM(G166:G167)</f>
        <v>58310</v>
      </c>
      <c r="H165" s="126">
        <f>SUM(E165+F165-G165)</f>
        <v>7847240.1600000001</v>
      </c>
    </row>
    <row r="166" spans="1:8" s="34" customFormat="1" ht="12" customHeight="1">
      <c r="A166" s="124"/>
      <c r="B166" s="65"/>
      <c r="C166" s="44" t="s">
        <v>124</v>
      </c>
      <c r="D166" s="91" t="s">
        <v>84</v>
      </c>
      <c r="E166" s="92">
        <v>803281</v>
      </c>
      <c r="F166" s="92"/>
      <c r="G166" s="72">
        <v>50000</v>
      </c>
      <c r="H166" s="60">
        <f t="shared" ref="H166:H167" si="29">SUM(E166+F166-G166)</f>
        <v>753281</v>
      </c>
    </row>
    <row r="167" spans="1:8" s="34" customFormat="1" ht="12" customHeight="1">
      <c r="A167" s="62"/>
      <c r="B167" s="65"/>
      <c r="C167" s="114">
        <v>4440</v>
      </c>
      <c r="D167" s="91" t="s">
        <v>88</v>
      </c>
      <c r="E167" s="92">
        <v>282823</v>
      </c>
      <c r="F167" s="92"/>
      <c r="G167" s="72">
        <v>8310</v>
      </c>
      <c r="H167" s="60">
        <f t="shared" si="29"/>
        <v>274513</v>
      </c>
    </row>
    <row r="168" spans="1:8" s="34" customFormat="1" ht="22.5" customHeight="1">
      <c r="A168" s="62"/>
      <c r="B168" s="65"/>
      <c r="C168" s="44"/>
      <c r="D168" s="219" t="s">
        <v>105</v>
      </c>
      <c r="E168" s="224">
        <v>257708.42999999996</v>
      </c>
      <c r="F168" s="224">
        <f>SUM(F169:F169)</f>
        <v>35499</v>
      </c>
      <c r="G168" s="224">
        <f>SUM(G169:G169)</f>
        <v>0</v>
      </c>
      <c r="H168" s="126">
        <f>SUM(E168+F168-G168)</f>
        <v>293207.42999999993</v>
      </c>
    </row>
    <row r="169" spans="1:8" s="34" customFormat="1" ht="21" customHeight="1">
      <c r="A169" s="62"/>
      <c r="B169" s="65"/>
      <c r="C169" s="117" t="s">
        <v>106</v>
      </c>
      <c r="D169" s="116" t="s">
        <v>107</v>
      </c>
      <c r="E169" s="92">
        <v>221857.22999999998</v>
      </c>
      <c r="F169" s="92">
        <v>35499</v>
      </c>
      <c r="G169" s="92"/>
      <c r="H169" s="59">
        <f t="shared" ref="H169:H170" si="30">SUM(E169+F169-G169)</f>
        <v>257356.22999999998</v>
      </c>
    </row>
    <row r="170" spans="1:8" s="34" customFormat="1" ht="12" customHeight="1">
      <c r="A170" s="62"/>
      <c r="B170" s="65">
        <v>80118</v>
      </c>
      <c r="C170" s="44"/>
      <c r="D170" s="53" t="s">
        <v>125</v>
      </c>
      <c r="E170" s="54">
        <v>1868501.13</v>
      </c>
      <c r="F170" s="55">
        <f>SUM(F171,F173)</f>
        <v>5538</v>
      </c>
      <c r="G170" s="55">
        <f>SUM(G171,G173)</f>
        <v>10880</v>
      </c>
      <c r="H170" s="54">
        <f t="shared" si="30"/>
        <v>1863159.13</v>
      </c>
    </row>
    <row r="171" spans="1:8" s="34" customFormat="1" ht="12" customHeight="1">
      <c r="A171" s="62"/>
      <c r="B171" s="65"/>
      <c r="C171" s="44"/>
      <c r="D171" s="231" t="s">
        <v>32</v>
      </c>
      <c r="E171" s="224">
        <v>1852154</v>
      </c>
      <c r="F171" s="224">
        <f>SUM(F172)</f>
        <v>0</v>
      </c>
      <c r="G171" s="224">
        <f>SUM(G172)</f>
        <v>10880</v>
      </c>
      <c r="H171" s="126">
        <f>SUM(E171+F171-G171)</f>
        <v>1841274</v>
      </c>
    </row>
    <row r="172" spans="1:8" s="34" customFormat="1" ht="12" customHeight="1">
      <c r="A172" s="62"/>
      <c r="B172" s="65"/>
      <c r="C172" s="114">
        <v>4440</v>
      </c>
      <c r="D172" s="91" t="s">
        <v>88</v>
      </c>
      <c r="E172" s="92">
        <v>74031</v>
      </c>
      <c r="F172" s="92"/>
      <c r="G172" s="72">
        <v>10880</v>
      </c>
      <c r="H172" s="60">
        <f t="shared" ref="H172" si="31">SUM(E172+F172-G172)</f>
        <v>63151</v>
      </c>
    </row>
    <row r="173" spans="1:8" s="34" customFormat="1" ht="23.25" customHeight="1">
      <c r="A173" s="62"/>
      <c r="B173" s="64"/>
      <c r="C173" s="44"/>
      <c r="D173" s="219" t="s">
        <v>105</v>
      </c>
      <c r="E173" s="224">
        <v>16347.130000000001</v>
      </c>
      <c r="F173" s="224">
        <f>SUM(F174:F174)</f>
        <v>5538</v>
      </c>
      <c r="G173" s="224">
        <f>SUM(G174:G174)</f>
        <v>0</v>
      </c>
      <c r="H173" s="126">
        <f>SUM(E173+F173-G173)</f>
        <v>21885.13</v>
      </c>
    </row>
    <row r="174" spans="1:8" s="34" customFormat="1" ht="21" customHeight="1">
      <c r="A174" s="62"/>
      <c r="B174" s="64"/>
      <c r="C174" s="117" t="s">
        <v>106</v>
      </c>
      <c r="D174" s="116" t="s">
        <v>107</v>
      </c>
      <c r="E174" s="92">
        <v>15247.130000000001</v>
      </c>
      <c r="F174" s="92">
        <v>5538</v>
      </c>
      <c r="G174" s="92"/>
      <c r="H174" s="59">
        <f t="shared" ref="H174" si="32">SUM(E174+F174-G174)</f>
        <v>20785.13</v>
      </c>
    </row>
    <row r="175" spans="1:8" s="34" customFormat="1" ht="12" customHeight="1">
      <c r="A175" s="62"/>
      <c r="B175" s="73">
        <v>80120</v>
      </c>
      <c r="C175" s="74"/>
      <c r="D175" s="90" t="s">
        <v>126</v>
      </c>
      <c r="E175" s="123">
        <v>49892612.609999999</v>
      </c>
      <c r="F175" s="55">
        <f>SUM(F176,F179)</f>
        <v>81140</v>
      </c>
      <c r="G175" s="55">
        <f>SUM(G176,G179)</f>
        <v>121122.26</v>
      </c>
      <c r="H175" s="54">
        <f>SUM(E175+F175-G175)</f>
        <v>49852630.350000001</v>
      </c>
    </row>
    <row r="176" spans="1:8" s="34" customFormat="1" ht="12" customHeight="1">
      <c r="A176" s="62"/>
      <c r="B176" s="73"/>
      <c r="C176" s="44"/>
      <c r="D176" s="231" t="s">
        <v>32</v>
      </c>
      <c r="E176" s="224">
        <v>39468473.560000002</v>
      </c>
      <c r="F176" s="224">
        <f>SUM(F177:F178)</f>
        <v>50000</v>
      </c>
      <c r="G176" s="224">
        <f>SUM(G177:G178)</f>
        <v>121122.26</v>
      </c>
      <c r="H176" s="224">
        <f>SUM(E176+F176-G176)</f>
        <v>39397351.300000004</v>
      </c>
    </row>
    <row r="177" spans="1:8" s="34" customFormat="1" ht="12" customHeight="1">
      <c r="A177" s="62"/>
      <c r="B177" s="73"/>
      <c r="C177" s="64">
        <v>4260</v>
      </c>
      <c r="D177" s="91" t="s">
        <v>84</v>
      </c>
      <c r="E177" s="92">
        <v>2421406</v>
      </c>
      <c r="F177" s="92">
        <v>50000</v>
      </c>
      <c r="G177" s="92">
        <v>67817.259999999995</v>
      </c>
      <c r="H177" s="60">
        <f t="shared" ref="H177:H178" si="33">SUM(E177+F177-G177)</f>
        <v>2403588.7400000002</v>
      </c>
    </row>
    <row r="178" spans="1:8" s="34" customFormat="1" ht="12" customHeight="1">
      <c r="A178" s="62"/>
      <c r="B178" s="73"/>
      <c r="C178" s="114">
        <v>4440</v>
      </c>
      <c r="D178" s="125" t="s">
        <v>88</v>
      </c>
      <c r="E178" s="92">
        <v>1396057</v>
      </c>
      <c r="F178" s="92"/>
      <c r="G178" s="92">
        <v>53305</v>
      </c>
      <c r="H178" s="60">
        <f t="shared" si="33"/>
        <v>1342752</v>
      </c>
    </row>
    <row r="179" spans="1:8" s="34" customFormat="1" ht="21.75" customHeight="1">
      <c r="A179" s="62"/>
      <c r="B179" s="65"/>
      <c r="C179" s="44"/>
      <c r="D179" s="219" t="s">
        <v>105</v>
      </c>
      <c r="E179" s="126">
        <v>175483.75</v>
      </c>
      <c r="F179" s="224">
        <f>SUM(F180:F180)</f>
        <v>31140</v>
      </c>
      <c r="G179" s="224">
        <f>SUM(G180:G180)</f>
        <v>0</v>
      </c>
      <c r="H179" s="126">
        <f>SUM(E179+F179-G179)</f>
        <v>206623.75</v>
      </c>
    </row>
    <row r="180" spans="1:8" s="34" customFormat="1" ht="24" customHeight="1">
      <c r="A180" s="79"/>
      <c r="B180" s="118"/>
      <c r="C180" s="127" t="s">
        <v>106</v>
      </c>
      <c r="D180" s="128" t="s">
        <v>107</v>
      </c>
      <c r="E180" s="123">
        <v>148776.78</v>
      </c>
      <c r="F180" s="123">
        <v>31140</v>
      </c>
      <c r="G180" s="123"/>
      <c r="H180" s="54">
        <f>SUM(E180+F180-G180)</f>
        <v>179916.78</v>
      </c>
    </row>
    <row r="181" spans="1:8" s="34" customFormat="1" ht="12" customHeight="1">
      <c r="A181" s="62"/>
      <c r="B181" s="64">
        <v>80132</v>
      </c>
      <c r="C181" s="44"/>
      <c r="D181" s="53" t="s">
        <v>127</v>
      </c>
      <c r="E181" s="55">
        <v>9293010.370000001</v>
      </c>
      <c r="F181" s="55">
        <f>SUM(F182,F184)</f>
        <v>41587</v>
      </c>
      <c r="G181" s="55">
        <f>SUM(G182,G184)</f>
        <v>0</v>
      </c>
      <c r="H181" s="54">
        <f>SUM(E181+F181-G181)</f>
        <v>9334597.370000001</v>
      </c>
    </row>
    <row r="182" spans="1:8" s="34" customFormat="1" ht="12" customHeight="1">
      <c r="A182" s="62"/>
      <c r="B182" s="64"/>
      <c r="C182" s="44"/>
      <c r="D182" s="231" t="s">
        <v>32</v>
      </c>
      <c r="E182" s="224">
        <v>9111537.1600000001</v>
      </c>
      <c r="F182" s="224">
        <f>SUM(F183:F183)</f>
        <v>9770</v>
      </c>
      <c r="G182" s="224">
        <f>SUM(G183:G183)</f>
        <v>0</v>
      </c>
      <c r="H182" s="126">
        <f>SUM(E182+F182-G182)</f>
        <v>9121307.1600000001</v>
      </c>
    </row>
    <row r="183" spans="1:8" s="34" customFormat="1" ht="12" customHeight="1">
      <c r="A183" s="62"/>
      <c r="B183" s="64"/>
      <c r="C183" s="44" t="s">
        <v>116</v>
      </c>
      <c r="D183" s="125" t="s">
        <v>88</v>
      </c>
      <c r="E183" s="92">
        <v>352168</v>
      </c>
      <c r="F183" s="92">
        <v>9770</v>
      </c>
      <c r="G183" s="92"/>
      <c r="H183" s="59">
        <f t="shared" ref="H183" si="34">SUM(E183+F183-G183)</f>
        <v>361938</v>
      </c>
    </row>
    <row r="184" spans="1:8" s="34" customFormat="1" ht="21.75" customHeight="1">
      <c r="A184" s="62"/>
      <c r="B184" s="64"/>
      <c r="C184" s="44"/>
      <c r="D184" s="219" t="s">
        <v>105</v>
      </c>
      <c r="E184" s="224">
        <v>181473.21</v>
      </c>
      <c r="F184" s="224">
        <f>SUM(F185:F185)</f>
        <v>31817</v>
      </c>
      <c r="G184" s="224">
        <f>SUM(G185:G185)</f>
        <v>0</v>
      </c>
      <c r="H184" s="126">
        <f>SUM(E184+F184-G184)</f>
        <v>213290.21</v>
      </c>
    </row>
    <row r="185" spans="1:8" s="34" customFormat="1" ht="24" customHeight="1">
      <c r="A185" s="62"/>
      <c r="B185" s="64"/>
      <c r="C185" s="117" t="s">
        <v>106</v>
      </c>
      <c r="D185" s="116" t="s">
        <v>107</v>
      </c>
      <c r="E185" s="92">
        <v>165423.21</v>
      </c>
      <c r="F185" s="92">
        <v>31817</v>
      </c>
      <c r="G185" s="92"/>
      <c r="H185" s="59">
        <f t="shared" ref="H185" si="35">SUM(E185+F185-G185)</f>
        <v>197240.21</v>
      </c>
    </row>
    <row r="186" spans="1:8" s="34" customFormat="1" ht="12" customHeight="1">
      <c r="A186" s="62"/>
      <c r="B186" s="65">
        <v>80134</v>
      </c>
      <c r="C186" s="44"/>
      <c r="D186" s="85" t="s">
        <v>128</v>
      </c>
      <c r="E186" s="123">
        <v>15598624.82</v>
      </c>
      <c r="F186" s="55">
        <f>SUM(F187,F189)</f>
        <v>4773</v>
      </c>
      <c r="G186" s="55">
        <f>SUM(G187,G189)</f>
        <v>9693</v>
      </c>
      <c r="H186" s="54">
        <f>SUM(E186+F186-G186)</f>
        <v>15593704.82</v>
      </c>
    </row>
    <row r="187" spans="1:8" s="34" customFormat="1" ht="12" customHeight="1">
      <c r="A187" s="62"/>
      <c r="B187" s="65"/>
      <c r="C187" s="44"/>
      <c r="D187" s="231" t="s">
        <v>32</v>
      </c>
      <c r="E187" s="224">
        <v>15498920.82</v>
      </c>
      <c r="F187" s="224">
        <f>SUM(F188:F188)</f>
        <v>0</v>
      </c>
      <c r="G187" s="224">
        <f>SUM(G188:G188)</f>
        <v>9693</v>
      </c>
      <c r="H187" s="224">
        <f>SUM(E187+F187-G187)</f>
        <v>15489227.82</v>
      </c>
    </row>
    <row r="188" spans="1:8" s="34" customFormat="1" ht="12" customHeight="1">
      <c r="A188" s="62"/>
      <c r="B188" s="65"/>
      <c r="C188" s="64">
        <v>4440</v>
      </c>
      <c r="D188" s="125" t="s">
        <v>88</v>
      </c>
      <c r="E188" s="92">
        <v>489238</v>
      </c>
      <c r="F188" s="92"/>
      <c r="G188" s="72">
        <v>9693</v>
      </c>
      <c r="H188" s="60">
        <f t="shared" ref="H188" si="36">SUM(E188+F188-G188)</f>
        <v>479545</v>
      </c>
    </row>
    <row r="189" spans="1:8" s="34" customFormat="1" ht="23.25" customHeight="1">
      <c r="A189" s="62"/>
      <c r="B189" s="64"/>
      <c r="C189" s="44"/>
      <c r="D189" s="219" t="s">
        <v>105</v>
      </c>
      <c r="E189" s="224">
        <v>37704</v>
      </c>
      <c r="F189" s="224">
        <f>SUM(F190:F190)</f>
        <v>4773</v>
      </c>
      <c r="G189" s="224">
        <f>SUM(G190:G190)</f>
        <v>0</v>
      </c>
      <c r="H189" s="126">
        <f>SUM(E189+F189-G189)</f>
        <v>42477</v>
      </c>
    </row>
    <row r="190" spans="1:8" s="34" customFormat="1" ht="21.75" customHeight="1">
      <c r="A190" s="62"/>
      <c r="B190" s="64"/>
      <c r="C190" s="117" t="s">
        <v>106</v>
      </c>
      <c r="D190" s="116" t="s">
        <v>107</v>
      </c>
      <c r="E190" s="92">
        <v>34704</v>
      </c>
      <c r="F190" s="92">
        <v>4773</v>
      </c>
      <c r="G190" s="92"/>
      <c r="H190" s="59">
        <f t="shared" ref="H190" si="37">SUM(E190+F190-G190)</f>
        <v>39477</v>
      </c>
    </row>
    <row r="191" spans="1:8" s="34" customFormat="1" ht="12" customHeight="1">
      <c r="A191" s="62"/>
      <c r="B191" s="65">
        <v>80140</v>
      </c>
      <c r="C191" s="44"/>
      <c r="D191" s="129" t="s">
        <v>129</v>
      </c>
      <c r="E191" s="92"/>
      <c r="F191" s="60"/>
      <c r="G191" s="60"/>
      <c r="H191" s="59"/>
    </row>
    <row r="192" spans="1:8" s="34" customFormat="1" ht="12" customHeight="1">
      <c r="A192" s="62"/>
      <c r="B192" s="65"/>
      <c r="C192" s="44"/>
      <c r="D192" s="130" t="s">
        <v>130</v>
      </c>
      <c r="E192" s="123">
        <v>6030793.5800000001</v>
      </c>
      <c r="F192" s="55">
        <f>SUM(F193)</f>
        <v>0</v>
      </c>
      <c r="G192" s="55">
        <f>SUM(G193)</f>
        <v>6243</v>
      </c>
      <c r="H192" s="54">
        <f>SUM(E192+F192-G192)</f>
        <v>6024550.5800000001</v>
      </c>
    </row>
    <row r="193" spans="1:8" s="34" customFormat="1" ht="12" customHeight="1">
      <c r="A193" s="62"/>
      <c r="B193" s="65"/>
      <c r="C193" s="44"/>
      <c r="D193" s="231" t="s">
        <v>32</v>
      </c>
      <c r="E193" s="224">
        <v>6030793.5800000001</v>
      </c>
      <c r="F193" s="224">
        <f>SUM(F194:F194)</f>
        <v>0</v>
      </c>
      <c r="G193" s="224">
        <f>SUM(G194:G194)</f>
        <v>6243</v>
      </c>
      <c r="H193" s="224">
        <f>SUM(E193+F193-G193)</f>
        <v>6024550.5800000001</v>
      </c>
    </row>
    <row r="194" spans="1:8" s="34" customFormat="1" ht="12" customHeight="1">
      <c r="A194" s="62"/>
      <c r="B194" s="65"/>
      <c r="C194" s="64">
        <v>4440</v>
      </c>
      <c r="D194" s="125" t="s">
        <v>88</v>
      </c>
      <c r="E194" s="92">
        <v>186606</v>
      </c>
      <c r="F194" s="92"/>
      <c r="G194" s="72">
        <v>6243</v>
      </c>
      <c r="H194" s="60">
        <f t="shared" ref="H194" si="38">SUM(E194+F194-G194)</f>
        <v>180363</v>
      </c>
    </row>
    <row r="195" spans="1:8" s="34" customFormat="1" ht="12" customHeight="1">
      <c r="A195" s="62"/>
      <c r="B195" s="131">
        <v>80146</v>
      </c>
      <c r="C195" s="95"/>
      <c r="D195" s="53" t="s">
        <v>131</v>
      </c>
      <c r="E195" s="54">
        <v>2191010</v>
      </c>
      <c r="F195" s="55">
        <f>SUM(F196)</f>
        <v>259</v>
      </c>
      <c r="G195" s="55">
        <f>SUM(G196)</f>
        <v>259</v>
      </c>
      <c r="H195" s="54">
        <f>SUM(E195+F195-G195)</f>
        <v>2191010</v>
      </c>
    </row>
    <row r="196" spans="1:8" s="34" customFormat="1" ht="12" customHeight="1">
      <c r="A196" s="62"/>
      <c r="B196" s="65"/>
      <c r="C196" s="44"/>
      <c r="D196" s="231" t="s">
        <v>32</v>
      </c>
      <c r="E196" s="126">
        <v>1958093.81</v>
      </c>
      <c r="F196" s="233">
        <f>SUM(F197:F199)</f>
        <v>259</v>
      </c>
      <c r="G196" s="233">
        <f>SUM(G197:G199)</f>
        <v>259</v>
      </c>
      <c r="H196" s="224">
        <f t="shared" ref="H196:H199" si="39">SUM(E196+F196-G196)</f>
        <v>1958093.81</v>
      </c>
    </row>
    <row r="197" spans="1:8" s="34" customFormat="1" ht="12" customHeight="1">
      <c r="A197" s="62"/>
      <c r="B197" s="65"/>
      <c r="C197" s="64">
        <v>4440</v>
      </c>
      <c r="D197" s="125" t="s">
        <v>88</v>
      </c>
      <c r="E197" s="59">
        <v>31088</v>
      </c>
      <c r="F197" s="72">
        <v>59</v>
      </c>
      <c r="G197" s="72"/>
      <c r="H197" s="60">
        <f t="shared" si="39"/>
        <v>31147</v>
      </c>
    </row>
    <row r="198" spans="1:8" s="34" customFormat="1" ht="12" customHeight="1">
      <c r="A198" s="62"/>
      <c r="B198" s="65"/>
      <c r="C198" s="64">
        <v>4710</v>
      </c>
      <c r="D198" s="96" t="s">
        <v>113</v>
      </c>
      <c r="E198" s="59">
        <v>800</v>
      </c>
      <c r="F198" s="72">
        <v>200</v>
      </c>
      <c r="G198" s="72"/>
      <c r="H198" s="60">
        <f t="shared" si="39"/>
        <v>1000</v>
      </c>
    </row>
    <row r="199" spans="1:8" s="34" customFormat="1" ht="12" customHeight="1">
      <c r="A199" s="62"/>
      <c r="B199" s="65"/>
      <c r="C199" s="77">
        <v>4790</v>
      </c>
      <c r="D199" s="96" t="s">
        <v>117</v>
      </c>
      <c r="E199" s="59">
        <v>440412</v>
      </c>
      <c r="F199" s="72"/>
      <c r="G199" s="72">
        <v>259</v>
      </c>
      <c r="H199" s="60">
        <f t="shared" si="39"/>
        <v>440153</v>
      </c>
    </row>
    <row r="200" spans="1:8" s="34" customFormat="1" ht="12" customHeight="1">
      <c r="A200" s="62"/>
      <c r="B200" s="131">
        <v>80148</v>
      </c>
      <c r="C200" s="95"/>
      <c r="D200" s="53" t="s">
        <v>132</v>
      </c>
      <c r="E200" s="54">
        <v>5912079.2400000002</v>
      </c>
      <c r="F200" s="55">
        <f>SUM(F201)</f>
        <v>0</v>
      </c>
      <c r="G200" s="55">
        <f>SUM(G201)</f>
        <v>4846.8</v>
      </c>
      <c r="H200" s="54">
        <f>SUM(E200+F200-G200)</f>
        <v>5907232.4400000004</v>
      </c>
    </row>
    <row r="201" spans="1:8" s="34" customFormat="1" ht="12" customHeight="1">
      <c r="A201" s="62"/>
      <c r="B201" s="65"/>
      <c r="C201" s="44"/>
      <c r="D201" s="231" t="s">
        <v>32</v>
      </c>
      <c r="E201" s="126">
        <v>5912079.2400000002</v>
      </c>
      <c r="F201" s="233">
        <f>SUM(F202:F202)</f>
        <v>0</v>
      </c>
      <c r="G201" s="233">
        <f>SUM(G202:G202)</f>
        <v>4846.8</v>
      </c>
      <c r="H201" s="224">
        <f t="shared" ref="H201:H202" si="40">SUM(E201+F201-G201)</f>
        <v>5907232.4400000004</v>
      </c>
    </row>
    <row r="202" spans="1:8" s="34" customFormat="1" ht="12" customHeight="1">
      <c r="A202" s="62"/>
      <c r="B202" s="65"/>
      <c r="C202" s="64">
        <v>4440</v>
      </c>
      <c r="D202" s="91" t="s">
        <v>88</v>
      </c>
      <c r="E202" s="59">
        <v>156601.4</v>
      </c>
      <c r="F202" s="72"/>
      <c r="G202" s="72">
        <f>(4846+0.8)</f>
        <v>4846.8</v>
      </c>
      <c r="H202" s="60">
        <f t="shared" si="40"/>
        <v>151754.6</v>
      </c>
    </row>
    <row r="203" spans="1:8" s="34" customFormat="1" ht="12" customHeight="1">
      <c r="A203" s="62"/>
      <c r="B203" s="65">
        <v>80149</v>
      </c>
      <c r="C203" s="64"/>
      <c r="D203" s="91" t="s">
        <v>133</v>
      </c>
      <c r="E203" s="59"/>
      <c r="F203" s="72"/>
      <c r="G203" s="72"/>
      <c r="H203" s="60"/>
    </row>
    <row r="204" spans="1:8" s="34" customFormat="1" ht="12" customHeight="1">
      <c r="A204" s="62"/>
      <c r="B204" s="65"/>
      <c r="C204" s="64"/>
      <c r="D204" s="91" t="s">
        <v>134</v>
      </c>
      <c r="E204" s="59"/>
      <c r="F204" s="72"/>
      <c r="G204" s="72"/>
      <c r="H204" s="60"/>
    </row>
    <row r="205" spans="1:8" s="34" customFormat="1" ht="12" customHeight="1">
      <c r="A205" s="62"/>
      <c r="B205" s="65"/>
      <c r="C205" s="64"/>
      <c r="D205" s="91" t="s">
        <v>135</v>
      </c>
      <c r="E205" s="59"/>
      <c r="F205" s="72"/>
      <c r="G205" s="72"/>
      <c r="H205" s="60"/>
    </row>
    <row r="206" spans="1:8" s="34" customFormat="1" ht="12" customHeight="1">
      <c r="A206" s="62"/>
      <c r="B206" s="131"/>
      <c r="C206" s="95"/>
      <c r="D206" s="53" t="s">
        <v>136</v>
      </c>
      <c r="E206" s="54">
        <v>10884164.260000002</v>
      </c>
      <c r="F206" s="55">
        <f>SUM(F207)</f>
        <v>3746</v>
      </c>
      <c r="G206" s="55">
        <f>SUM(G207)</f>
        <v>909</v>
      </c>
      <c r="H206" s="54">
        <f>SUM(E206+F206-G206)</f>
        <v>10887001.260000002</v>
      </c>
    </row>
    <row r="207" spans="1:8" s="34" customFormat="1" ht="12" customHeight="1">
      <c r="A207" s="62"/>
      <c r="B207" s="65"/>
      <c r="C207" s="44"/>
      <c r="D207" s="231" t="s">
        <v>32</v>
      </c>
      <c r="E207" s="126">
        <v>5215470.74</v>
      </c>
      <c r="F207" s="233">
        <f>SUM(F208:F210)</f>
        <v>3746</v>
      </c>
      <c r="G207" s="233">
        <f>SUM(G208:G210)</f>
        <v>909</v>
      </c>
      <c r="H207" s="224">
        <f t="shared" ref="H207:H210" si="41">SUM(E207+F207-G207)</f>
        <v>5218307.74</v>
      </c>
    </row>
    <row r="208" spans="1:8" s="34" customFormat="1" ht="12" customHeight="1">
      <c r="A208" s="62"/>
      <c r="B208" s="65"/>
      <c r="C208" s="64">
        <v>4440</v>
      </c>
      <c r="D208" s="91" t="s">
        <v>88</v>
      </c>
      <c r="E208" s="59">
        <v>218934</v>
      </c>
      <c r="F208" s="72">
        <v>3746</v>
      </c>
      <c r="G208" s="72"/>
      <c r="H208" s="60">
        <f t="shared" si="41"/>
        <v>222680</v>
      </c>
    </row>
    <row r="209" spans="1:8" s="34" customFormat="1" ht="12" customHeight="1">
      <c r="A209" s="62"/>
      <c r="B209" s="65"/>
      <c r="C209" s="64">
        <v>4710</v>
      </c>
      <c r="D209" s="96" t="s">
        <v>113</v>
      </c>
      <c r="E209" s="59">
        <v>23393</v>
      </c>
      <c r="F209" s="72"/>
      <c r="G209" s="72">
        <v>750</v>
      </c>
      <c r="H209" s="60">
        <f t="shared" si="41"/>
        <v>22643</v>
      </c>
    </row>
    <row r="210" spans="1:8" s="34" customFormat="1" ht="12" customHeight="1">
      <c r="A210" s="62"/>
      <c r="B210" s="65"/>
      <c r="C210" s="64">
        <v>4800</v>
      </c>
      <c r="D210" s="122" t="s">
        <v>137</v>
      </c>
      <c r="E210" s="59">
        <v>226813</v>
      </c>
      <c r="F210" s="72"/>
      <c r="G210" s="72">
        <v>159</v>
      </c>
      <c r="H210" s="60">
        <f t="shared" si="41"/>
        <v>226654</v>
      </c>
    </row>
    <row r="211" spans="1:8" s="34" customFormat="1" ht="12" customHeight="1">
      <c r="A211" s="62"/>
      <c r="B211" s="65">
        <v>80150</v>
      </c>
      <c r="C211" s="95"/>
      <c r="D211" s="96" t="s">
        <v>133</v>
      </c>
      <c r="E211" s="60"/>
      <c r="F211" s="60"/>
      <c r="G211" s="60"/>
      <c r="H211" s="60"/>
    </row>
    <row r="212" spans="1:8" s="34" customFormat="1" ht="12" customHeight="1">
      <c r="A212" s="62"/>
      <c r="B212" s="65"/>
      <c r="C212" s="95"/>
      <c r="D212" s="96" t="s">
        <v>138</v>
      </c>
      <c r="E212" s="60"/>
      <c r="F212" s="60"/>
      <c r="G212" s="60"/>
      <c r="H212" s="60"/>
    </row>
    <row r="213" spans="1:8" s="34" customFormat="1" ht="12" customHeight="1">
      <c r="A213" s="62"/>
      <c r="B213" s="65"/>
      <c r="C213" s="44"/>
      <c r="D213" s="53" t="s">
        <v>139</v>
      </c>
      <c r="E213" s="54">
        <v>21500335.550000001</v>
      </c>
      <c r="F213" s="55">
        <f>SUM(F214)</f>
        <v>57982</v>
      </c>
      <c r="G213" s="55">
        <f t="shared" ref="G213:H213" si="42">SUM(G214)</f>
        <v>0</v>
      </c>
      <c r="H213" s="55">
        <f t="shared" si="42"/>
        <v>20325249.539999999</v>
      </c>
    </row>
    <row r="214" spans="1:8" s="34" customFormat="1" ht="12" customHeight="1">
      <c r="A214" s="62"/>
      <c r="B214" s="65"/>
      <c r="C214" s="44"/>
      <c r="D214" s="231" t="s">
        <v>32</v>
      </c>
      <c r="E214" s="224">
        <v>20267267.539999999</v>
      </c>
      <c r="F214" s="224">
        <f>SUM(F215:F215)</f>
        <v>57982</v>
      </c>
      <c r="G214" s="224">
        <f>SUM(G215:G215)</f>
        <v>0</v>
      </c>
      <c r="H214" s="224">
        <f t="shared" ref="H214:H215" si="43">SUM(E214+F214-G214)</f>
        <v>20325249.539999999</v>
      </c>
    </row>
    <row r="215" spans="1:8" s="34" customFormat="1" ht="12" customHeight="1">
      <c r="A215" s="62"/>
      <c r="B215" s="65"/>
      <c r="C215" s="64">
        <v>4440</v>
      </c>
      <c r="D215" s="91" t="s">
        <v>88</v>
      </c>
      <c r="E215" s="92">
        <v>778568.01</v>
      </c>
      <c r="F215" s="92">
        <v>57982</v>
      </c>
      <c r="G215" s="72"/>
      <c r="H215" s="60">
        <f t="shared" si="43"/>
        <v>836550.01</v>
      </c>
    </row>
    <row r="216" spans="1:8" s="34" customFormat="1" ht="12" customHeight="1">
      <c r="A216" s="62"/>
      <c r="B216" s="65">
        <v>80151</v>
      </c>
      <c r="C216" s="44"/>
      <c r="D216" s="1" t="s">
        <v>140</v>
      </c>
      <c r="E216" s="55">
        <v>697622.69000000006</v>
      </c>
      <c r="F216" s="55">
        <f>SUM(F217)</f>
        <v>0</v>
      </c>
      <c r="G216" s="55">
        <f>SUM(G217)</f>
        <v>10044</v>
      </c>
      <c r="H216" s="54">
        <f>SUM(E216+F216-G216)</f>
        <v>687578.69000000006</v>
      </c>
    </row>
    <row r="217" spans="1:8" s="34" customFormat="1" ht="12" customHeight="1">
      <c r="A217" s="62"/>
      <c r="B217" s="65"/>
      <c r="C217" s="44"/>
      <c r="D217" s="234" t="s">
        <v>32</v>
      </c>
      <c r="E217" s="224">
        <v>642630.40000000002</v>
      </c>
      <c r="F217" s="224">
        <f>SUM(F218)</f>
        <v>0</v>
      </c>
      <c r="G217" s="224">
        <f>SUM(G218)</f>
        <v>10044</v>
      </c>
      <c r="H217" s="224">
        <f t="shared" ref="H217:H218" si="44">SUM(E217+F217-G217)</f>
        <v>632586.4</v>
      </c>
    </row>
    <row r="218" spans="1:8" s="34" customFormat="1" ht="12" customHeight="1">
      <c r="A218" s="62"/>
      <c r="B218" s="65"/>
      <c r="C218" s="44" t="s">
        <v>116</v>
      </c>
      <c r="D218" s="91" t="s">
        <v>88</v>
      </c>
      <c r="E218" s="92">
        <v>19948</v>
      </c>
      <c r="F218" s="92"/>
      <c r="G218" s="92">
        <v>10044</v>
      </c>
      <c r="H218" s="92">
        <f t="shared" si="44"/>
        <v>9904</v>
      </c>
    </row>
    <row r="219" spans="1:8" s="34" customFormat="1" ht="12" customHeight="1">
      <c r="A219" s="62"/>
      <c r="B219" s="65">
        <v>80152</v>
      </c>
      <c r="C219" s="95"/>
      <c r="D219" s="96" t="s">
        <v>133</v>
      </c>
      <c r="E219" s="92"/>
      <c r="F219" s="92"/>
      <c r="G219" s="92"/>
      <c r="H219" s="60"/>
    </row>
    <row r="220" spans="1:8" s="34" customFormat="1" ht="12" customHeight="1">
      <c r="A220" s="62"/>
      <c r="B220" s="65"/>
      <c r="C220" s="95"/>
      <c r="D220" s="96" t="s">
        <v>138</v>
      </c>
      <c r="E220" s="92"/>
      <c r="F220" s="92"/>
      <c r="G220" s="92"/>
      <c r="H220" s="60"/>
    </row>
    <row r="221" spans="1:8" s="34" customFormat="1" ht="12" customHeight="1">
      <c r="A221" s="62"/>
      <c r="B221" s="65"/>
      <c r="C221" s="95"/>
      <c r="D221" s="96" t="s">
        <v>141</v>
      </c>
      <c r="E221" s="92"/>
      <c r="F221" s="92"/>
      <c r="G221" s="92"/>
      <c r="H221" s="60"/>
    </row>
    <row r="222" spans="1:8" s="34" customFormat="1" ht="12" customHeight="1">
      <c r="A222" s="62"/>
      <c r="B222" s="65"/>
      <c r="C222" s="95"/>
      <c r="D222" s="131" t="s">
        <v>142</v>
      </c>
      <c r="E222" s="92"/>
      <c r="F222" s="92"/>
      <c r="G222" s="92"/>
      <c r="H222" s="60"/>
    </row>
    <row r="223" spans="1:8" s="34" customFormat="1" ht="12" customHeight="1">
      <c r="A223" s="62"/>
      <c r="B223" s="65"/>
      <c r="C223" s="95"/>
      <c r="D223" s="131" t="s">
        <v>143</v>
      </c>
      <c r="E223" s="92"/>
      <c r="F223" s="92"/>
      <c r="G223" s="92"/>
      <c r="H223" s="60"/>
    </row>
    <row r="224" spans="1:8" s="34" customFormat="1" ht="12" customHeight="1">
      <c r="A224" s="62"/>
      <c r="B224" s="65"/>
      <c r="C224" s="95"/>
      <c r="D224" s="96" t="s">
        <v>144</v>
      </c>
      <c r="E224" s="92"/>
      <c r="F224" s="92"/>
      <c r="G224" s="92"/>
      <c r="H224" s="60"/>
    </row>
    <row r="225" spans="1:8" s="34" customFormat="1" ht="12" customHeight="1">
      <c r="A225" s="62"/>
      <c r="B225" s="65"/>
      <c r="C225" s="95"/>
      <c r="D225" s="131" t="s">
        <v>145</v>
      </c>
      <c r="E225" s="92"/>
      <c r="F225" s="92"/>
      <c r="G225" s="92"/>
      <c r="H225" s="60"/>
    </row>
    <row r="226" spans="1:8" s="34" customFormat="1" ht="12" customHeight="1">
      <c r="A226" s="62"/>
      <c r="B226" s="65"/>
      <c r="C226" s="44"/>
      <c r="D226" s="90" t="s">
        <v>146</v>
      </c>
      <c r="E226" s="123">
        <v>8604988.9499999993</v>
      </c>
      <c r="F226" s="55">
        <f>SUM(F227)</f>
        <v>10224</v>
      </c>
      <c r="G226" s="55">
        <f>SUM(G227)</f>
        <v>0</v>
      </c>
      <c r="H226" s="54">
        <f>SUM(E226+F226-G226)</f>
        <v>8615212.9499999993</v>
      </c>
    </row>
    <row r="227" spans="1:8" s="34" customFormat="1" ht="12" customHeight="1">
      <c r="A227" s="62"/>
      <c r="B227" s="75"/>
      <c r="C227" s="44"/>
      <c r="D227" s="231" t="s">
        <v>32</v>
      </c>
      <c r="E227" s="224">
        <v>7099148.2599999998</v>
      </c>
      <c r="F227" s="224">
        <f>SUM(F228:F228)</f>
        <v>10224</v>
      </c>
      <c r="G227" s="224">
        <f>SUM(G228:G228)</f>
        <v>0</v>
      </c>
      <c r="H227" s="224">
        <f t="shared" ref="H227:H228" si="45">SUM(E227+F227-G227)</f>
        <v>7109372.2599999998</v>
      </c>
    </row>
    <row r="228" spans="1:8" s="34" customFormat="1" ht="12" customHeight="1">
      <c r="A228" s="62"/>
      <c r="B228" s="75"/>
      <c r="C228" s="64">
        <v>4440</v>
      </c>
      <c r="D228" s="91" t="s">
        <v>88</v>
      </c>
      <c r="E228" s="92">
        <v>275305</v>
      </c>
      <c r="F228" s="92">
        <v>10224</v>
      </c>
      <c r="G228" s="92"/>
      <c r="H228" s="60">
        <f t="shared" si="45"/>
        <v>285529</v>
      </c>
    </row>
    <row r="229" spans="1:8" s="34" customFormat="1" ht="12" customHeight="1">
      <c r="A229" s="62"/>
      <c r="B229" s="65">
        <v>80195</v>
      </c>
      <c r="C229" s="44"/>
      <c r="D229" s="1" t="s">
        <v>64</v>
      </c>
      <c r="E229" s="55">
        <v>33024088.429999992</v>
      </c>
      <c r="F229" s="55">
        <f>SUM(F230,F234,F243)</f>
        <v>72448.160000000003</v>
      </c>
      <c r="G229" s="55">
        <f>SUM(G230,G234,G243)</f>
        <v>31360.16</v>
      </c>
      <c r="H229" s="54">
        <f>SUM(E229+F229-G229)</f>
        <v>33065176.429999992</v>
      </c>
    </row>
    <row r="230" spans="1:8" s="34" customFormat="1" ht="12" customHeight="1">
      <c r="A230" s="62"/>
      <c r="B230" s="65"/>
      <c r="C230" s="44"/>
      <c r="D230" s="234" t="s">
        <v>32</v>
      </c>
      <c r="E230" s="224">
        <v>2547768.1800000002</v>
      </c>
      <c r="F230" s="224">
        <f>SUM(F231:F233)</f>
        <v>41298</v>
      </c>
      <c r="G230" s="224">
        <f>SUM(G231:G233)</f>
        <v>210</v>
      </c>
      <c r="H230" s="224">
        <f t="shared" ref="H230:H249" si="46">SUM(E230+F230-G230)</f>
        <v>2588856.1800000002</v>
      </c>
    </row>
    <row r="231" spans="1:8" s="34" customFormat="1" ht="12" customHeight="1">
      <c r="A231" s="62"/>
      <c r="B231" s="65"/>
      <c r="C231" s="44" t="s">
        <v>147</v>
      </c>
      <c r="D231" s="91" t="s">
        <v>31</v>
      </c>
      <c r="E231" s="92">
        <v>342812</v>
      </c>
      <c r="F231" s="92">
        <v>210</v>
      </c>
      <c r="G231" s="92"/>
      <c r="H231" s="92">
        <f t="shared" si="46"/>
        <v>343022</v>
      </c>
    </row>
    <row r="232" spans="1:8" s="34" customFormat="1" ht="12" customHeight="1">
      <c r="A232" s="62"/>
      <c r="B232" s="65"/>
      <c r="C232" s="44" t="s">
        <v>116</v>
      </c>
      <c r="D232" s="91" t="s">
        <v>88</v>
      </c>
      <c r="E232" s="92">
        <v>2162334.1800000002</v>
      </c>
      <c r="F232" s="92">
        <v>41088</v>
      </c>
      <c r="G232" s="92"/>
      <c r="H232" s="92">
        <f t="shared" si="46"/>
        <v>2203422.1800000002</v>
      </c>
    </row>
    <row r="233" spans="1:8" s="34" customFormat="1" ht="12" customHeight="1">
      <c r="A233" s="62"/>
      <c r="B233" s="65"/>
      <c r="C233" s="44" t="s">
        <v>148</v>
      </c>
      <c r="D233" s="96" t="s">
        <v>113</v>
      </c>
      <c r="E233" s="92">
        <v>210</v>
      </c>
      <c r="F233" s="92"/>
      <c r="G233" s="92">
        <v>210</v>
      </c>
      <c r="H233" s="92">
        <f t="shared" si="46"/>
        <v>0</v>
      </c>
    </row>
    <row r="234" spans="1:8" s="34" customFormat="1" ht="45.75" customHeight="1">
      <c r="A234" s="62"/>
      <c r="B234" s="65"/>
      <c r="C234" s="44"/>
      <c r="D234" s="219" t="s">
        <v>149</v>
      </c>
      <c r="E234" s="224">
        <v>470364</v>
      </c>
      <c r="F234" s="224">
        <f>SUM(F235:F242)</f>
        <v>30000</v>
      </c>
      <c r="G234" s="224">
        <f>SUM(G235:G242)</f>
        <v>30000</v>
      </c>
      <c r="H234" s="224">
        <f t="shared" si="46"/>
        <v>470364</v>
      </c>
    </row>
    <row r="235" spans="1:8" s="34" customFormat="1" ht="12" customHeight="1">
      <c r="A235" s="79"/>
      <c r="B235" s="118"/>
      <c r="C235" s="132" t="s">
        <v>150</v>
      </c>
      <c r="D235" s="53" t="s">
        <v>83</v>
      </c>
      <c r="E235" s="123">
        <v>181544</v>
      </c>
      <c r="F235" s="123"/>
      <c r="G235" s="123">
        <v>24756</v>
      </c>
      <c r="H235" s="123">
        <f t="shared" si="46"/>
        <v>156788</v>
      </c>
    </row>
    <row r="236" spans="1:8" s="34" customFormat="1" ht="12" customHeight="1">
      <c r="A236" s="62"/>
      <c r="B236" s="65"/>
      <c r="C236" s="44" t="s">
        <v>151</v>
      </c>
      <c r="D236" s="91" t="s">
        <v>83</v>
      </c>
      <c r="E236" s="92">
        <v>38456</v>
      </c>
      <c r="F236" s="92"/>
      <c r="G236" s="92">
        <v>5244</v>
      </c>
      <c r="H236" s="92">
        <f t="shared" si="46"/>
        <v>33212</v>
      </c>
    </row>
    <row r="237" spans="1:8" s="34" customFormat="1" ht="12" customHeight="1">
      <c r="A237" s="62"/>
      <c r="B237" s="65"/>
      <c r="C237" s="44" t="s">
        <v>152</v>
      </c>
      <c r="D237" s="91" t="s">
        <v>36</v>
      </c>
      <c r="E237" s="92">
        <v>0</v>
      </c>
      <c r="F237" s="92">
        <v>8252</v>
      </c>
      <c r="G237" s="92"/>
      <c r="H237" s="92">
        <f t="shared" si="46"/>
        <v>8252</v>
      </c>
    </row>
    <row r="238" spans="1:8" s="34" customFormat="1" ht="12" customHeight="1">
      <c r="A238" s="62"/>
      <c r="B238" s="65"/>
      <c r="C238" s="44" t="s">
        <v>153</v>
      </c>
      <c r="D238" s="91" t="s">
        <v>36</v>
      </c>
      <c r="E238" s="92">
        <v>0</v>
      </c>
      <c r="F238" s="92">
        <v>1748</v>
      </c>
      <c r="G238" s="92"/>
      <c r="H238" s="92">
        <f t="shared" si="46"/>
        <v>1748</v>
      </c>
    </row>
    <row r="239" spans="1:8" s="34" customFormat="1" ht="12" customHeight="1">
      <c r="A239" s="62"/>
      <c r="B239" s="65"/>
      <c r="C239" s="44" t="s">
        <v>154</v>
      </c>
      <c r="D239" s="91" t="s">
        <v>155</v>
      </c>
      <c r="E239" s="92">
        <v>0</v>
      </c>
      <c r="F239" s="92">
        <v>8252</v>
      </c>
      <c r="G239" s="92"/>
      <c r="H239" s="92">
        <f t="shared" si="46"/>
        <v>8252</v>
      </c>
    </row>
    <row r="240" spans="1:8" s="34" customFormat="1" ht="12" customHeight="1">
      <c r="A240" s="62"/>
      <c r="B240" s="65"/>
      <c r="C240" s="44" t="s">
        <v>156</v>
      </c>
      <c r="D240" s="91" t="s">
        <v>155</v>
      </c>
      <c r="E240" s="92">
        <v>0</v>
      </c>
      <c r="F240" s="92">
        <v>1748</v>
      </c>
      <c r="G240" s="92"/>
      <c r="H240" s="92">
        <f t="shared" si="46"/>
        <v>1748</v>
      </c>
    </row>
    <row r="241" spans="1:8" s="34" customFormat="1" ht="12" customHeight="1">
      <c r="A241" s="62"/>
      <c r="B241" s="65"/>
      <c r="C241" s="44" t="s">
        <v>157</v>
      </c>
      <c r="D241" s="91" t="s">
        <v>31</v>
      </c>
      <c r="E241" s="92">
        <v>35101</v>
      </c>
      <c r="F241" s="92">
        <v>8252</v>
      </c>
      <c r="G241" s="92"/>
      <c r="H241" s="92">
        <f t="shared" si="46"/>
        <v>43353</v>
      </c>
    </row>
    <row r="242" spans="1:8" s="34" customFormat="1" ht="12" customHeight="1">
      <c r="A242" s="62"/>
      <c r="B242" s="65"/>
      <c r="C242" s="44" t="s">
        <v>158</v>
      </c>
      <c r="D242" s="91" t="s">
        <v>31</v>
      </c>
      <c r="E242" s="92">
        <v>7435.35</v>
      </c>
      <c r="F242" s="92">
        <v>1748</v>
      </c>
      <c r="G242" s="92"/>
      <c r="H242" s="92">
        <f t="shared" si="46"/>
        <v>9183.35</v>
      </c>
    </row>
    <row r="243" spans="1:8" s="34" customFormat="1" ht="23.25" customHeight="1">
      <c r="A243" s="62"/>
      <c r="B243" s="65"/>
      <c r="C243" s="44"/>
      <c r="D243" s="234" t="s">
        <v>159</v>
      </c>
      <c r="E243" s="224">
        <v>542649.05999999994</v>
      </c>
      <c r="F243" s="224">
        <f>SUM(F244:F247)</f>
        <v>1150.1600000000001</v>
      </c>
      <c r="G243" s="224">
        <f>SUM(G244:G247)</f>
        <v>1150.1600000000001</v>
      </c>
      <c r="H243" s="224">
        <f t="shared" si="46"/>
        <v>542649.05999999994</v>
      </c>
    </row>
    <row r="244" spans="1:8" s="34" customFormat="1" ht="12" customHeight="1">
      <c r="A244" s="62"/>
      <c r="B244" s="65"/>
      <c r="C244" s="44" t="s">
        <v>152</v>
      </c>
      <c r="D244" s="96" t="s">
        <v>36</v>
      </c>
      <c r="E244" s="92">
        <v>27194.66</v>
      </c>
      <c r="F244" s="92">
        <f>(220.86+825.33)</f>
        <v>1046.19</v>
      </c>
      <c r="G244" s="92">
        <v>64.569999999999993</v>
      </c>
      <c r="H244" s="92">
        <f t="shared" si="46"/>
        <v>28176.28</v>
      </c>
    </row>
    <row r="245" spans="1:8" s="34" customFormat="1" ht="12" customHeight="1">
      <c r="A245" s="62"/>
      <c r="B245" s="65"/>
      <c r="C245" s="44" t="s">
        <v>154</v>
      </c>
      <c r="D245" s="91" t="s">
        <v>155</v>
      </c>
      <c r="E245" s="92">
        <v>9562.5</v>
      </c>
      <c r="F245" s="92">
        <v>64.569999999999993</v>
      </c>
      <c r="G245" s="92">
        <v>372.75</v>
      </c>
      <c r="H245" s="92">
        <f t="shared" si="46"/>
        <v>9254.32</v>
      </c>
    </row>
    <row r="246" spans="1:8" s="34" customFormat="1" ht="12" customHeight="1">
      <c r="A246" s="62"/>
      <c r="B246" s="65"/>
      <c r="C246" s="44" t="s">
        <v>160</v>
      </c>
      <c r="D246" s="91" t="s">
        <v>112</v>
      </c>
      <c r="E246" s="92">
        <v>104670.97</v>
      </c>
      <c r="F246" s="92">
        <v>39.4</v>
      </c>
      <c r="G246" s="92"/>
      <c r="H246" s="92">
        <f t="shared" si="46"/>
        <v>104710.37</v>
      </c>
    </row>
    <row r="247" spans="1:8" s="34" customFormat="1" ht="12" customHeight="1">
      <c r="A247" s="62"/>
      <c r="B247" s="65"/>
      <c r="C247" s="44" t="s">
        <v>157</v>
      </c>
      <c r="D247" s="91" t="s">
        <v>31</v>
      </c>
      <c r="E247" s="92">
        <v>84788</v>
      </c>
      <c r="F247" s="92"/>
      <c r="G247" s="92">
        <f>(220.86+491.98)</f>
        <v>712.84</v>
      </c>
      <c r="H247" s="92">
        <f t="shared" si="46"/>
        <v>84075.16</v>
      </c>
    </row>
    <row r="248" spans="1:8" s="34" customFormat="1" ht="12" customHeight="1" thickBot="1">
      <c r="A248" s="61" t="s">
        <v>161</v>
      </c>
      <c r="B248" s="62"/>
      <c r="C248" s="61"/>
      <c r="D248" s="63" t="s">
        <v>162</v>
      </c>
      <c r="E248" s="48">
        <v>9193006.6999999993</v>
      </c>
      <c r="F248" s="51">
        <f>SUM(F249,)</f>
        <v>4000</v>
      </c>
      <c r="G248" s="51">
        <f>SUM(G249,)</f>
        <v>4000</v>
      </c>
      <c r="H248" s="48">
        <f t="shared" si="46"/>
        <v>9193006.6999999993</v>
      </c>
    </row>
    <row r="249" spans="1:8" s="34" customFormat="1" ht="12" customHeight="1" thickTop="1">
      <c r="A249" s="62"/>
      <c r="B249" s="73">
        <v>85154</v>
      </c>
      <c r="C249" s="74"/>
      <c r="D249" s="90" t="s">
        <v>163</v>
      </c>
      <c r="E249" s="123">
        <v>6883251.7000000002</v>
      </c>
      <c r="F249" s="55">
        <f>SUM(F250,)</f>
        <v>4000</v>
      </c>
      <c r="G249" s="55">
        <f>SUM(G250,)</f>
        <v>4000</v>
      </c>
      <c r="H249" s="54">
        <f t="shared" si="46"/>
        <v>6883251.7000000002</v>
      </c>
    </row>
    <row r="250" spans="1:8" s="34" customFormat="1" ht="12" customHeight="1">
      <c r="A250" s="62"/>
      <c r="B250" s="75"/>
      <c r="C250" s="64"/>
      <c r="D250" s="223" t="s">
        <v>164</v>
      </c>
      <c r="E250" s="224">
        <v>3266449</v>
      </c>
      <c r="F250" s="224">
        <f>SUM(F251:F253)</f>
        <v>4000</v>
      </c>
      <c r="G250" s="224">
        <f>SUM(G251:G253)</f>
        <v>4000</v>
      </c>
      <c r="H250" s="126">
        <f>SUM(E250+F250-G250)</f>
        <v>3266449</v>
      </c>
    </row>
    <row r="251" spans="1:8" s="34" customFormat="1" ht="12" customHeight="1">
      <c r="A251" s="62"/>
      <c r="B251" s="75"/>
      <c r="C251" s="64">
        <v>4210</v>
      </c>
      <c r="D251" s="96" t="s">
        <v>36</v>
      </c>
      <c r="E251" s="72">
        <v>22000</v>
      </c>
      <c r="F251" s="72">
        <v>4000</v>
      </c>
      <c r="G251" s="72"/>
      <c r="H251" s="72">
        <f t="shared" ref="H251:H253" si="47">SUM(E251+F251-G251)</f>
        <v>26000</v>
      </c>
    </row>
    <row r="252" spans="1:8" s="34" customFormat="1" ht="12" customHeight="1">
      <c r="A252" s="62"/>
      <c r="B252" s="75"/>
      <c r="C252" s="64">
        <v>4280</v>
      </c>
      <c r="D252" s="91" t="s">
        <v>102</v>
      </c>
      <c r="E252" s="72">
        <v>4162</v>
      </c>
      <c r="F252" s="72"/>
      <c r="G252" s="72">
        <v>3000</v>
      </c>
      <c r="H252" s="72">
        <f t="shared" si="47"/>
        <v>1162</v>
      </c>
    </row>
    <row r="253" spans="1:8" s="34" customFormat="1" ht="21.6" customHeight="1">
      <c r="A253" s="62"/>
      <c r="B253" s="65"/>
      <c r="C253" s="77">
        <v>4700</v>
      </c>
      <c r="D253" s="133" t="s">
        <v>104</v>
      </c>
      <c r="E253" s="72">
        <v>10000</v>
      </c>
      <c r="F253" s="72"/>
      <c r="G253" s="72">
        <v>1000</v>
      </c>
      <c r="H253" s="72">
        <f t="shared" si="47"/>
        <v>9000</v>
      </c>
    </row>
    <row r="254" spans="1:8" s="34" customFormat="1" ht="12" customHeight="1" thickBot="1">
      <c r="A254" s="61" t="s">
        <v>57</v>
      </c>
      <c r="B254" s="62"/>
      <c r="C254" s="61"/>
      <c r="D254" s="63" t="s">
        <v>15</v>
      </c>
      <c r="E254" s="113">
        <v>96130441.089999989</v>
      </c>
      <c r="F254" s="51">
        <f>SUM(F255,F263,F267,F270,F276,F282)</f>
        <v>31025.37</v>
      </c>
      <c r="G254" s="51">
        <f>SUM(G255,G263,G267,G270,G276,G282)</f>
        <v>28501.37</v>
      </c>
      <c r="H254" s="48">
        <f>SUM(E254+F254-G254)</f>
        <v>96132965.089999989</v>
      </c>
    </row>
    <row r="255" spans="1:8" s="34" customFormat="1" ht="12" customHeight="1" thickTop="1">
      <c r="A255" s="61"/>
      <c r="B255" s="65">
        <v>85202</v>
      </c>
      <c r="C255" s="44"/>
      <c r="D255" s="85" t="s">
        <v>58</v>
      </c>
      <c r="E255" s="54">
        <v>27286065.68</v>
      </c>
      <c r="F255" s="55">
        <f>SUM(F256,F259)</f>
        <v>3729.1</v>
      </c>
      <c r="G255" s="55">
        <f>SUM(G256,G259)</f>
        <v>129</v>
      </c>
      <c r="H255" s="54">
        <f t="shared" ref="H255:H265" si="48">SUM(E255+F255-G255)</f>
        <v>27289665.780000001</v>
      </c>
    </row>
    <row r="256" spans="1:8" s="34" customFormat="1" ht="12" customHeight="1">
      <c r="A256" s="61"/>
      <c r="B256" s="65"/>
      <c r="C256" s="44"/>
      <c r="D256" s="231" t="s">
        <v>165</v>
      </c>
      <c r="E256" s="126">
        <v>6975513.6799999997</v>
      </c>
      <c r="F256" s="233">
        <f>SUM(F257:F258)</f>
        <v>3600.1</v>
      </c>
      <c r="G256" s="233">
        <f>SUM(G257:G258)</f>
        <v>0</v>
      </c>
      <c r="H256" s="224">
        <f t="shared" si="48"/>
        <v>6979113.7799999993</v>
      </c>
    </row>
    <row r="257" spans="1:8" s="34" customFormat="1" ht="12" customHeight="1">
      <c r="A257" s="61"/>
      <c r="B257" s="65"/>
      <c r="C257" s="95" t="s">
        <v>35</v>
      </c>
      <c r="D257" s="96" t="s">
        <v>36</v>
      </c>
      <c r="E257" s="92">
        <v>216408</v>
      </c>
      <c r="F257" s="72">
        <f>60</f>
        <v>60</v>
      </c>
      <c r="G257" s="72"/>
      <c r="H257" s="60">
        <f t="shared" si="48"/>
        <v>216468</v>
      </c>
    </row>
    <row r="258" spans="1:8" s="34" customFormat="1" ht="12" customHeight="1">
      <c r="A258" s="61"/>
      <c r="B258" s="65"/>
      <c r="C258" s="64">
        <v>4440</v>
      </c>
      <c r="D258" s="91" t="s">
        <v>88</v>
      </c>
      <c r="E258" s="72">
        <v>154871</v>
      </c>
      <c r="F258" s="72">
        <v>3540.1</v>
      </c>
      <c r="G258" s="72"/>
      <c r="H258" s="60">
        <f t="shared" si="48"/>
        <v>158411.1</v>
      </c>
    </row>
    <row r="259" spans="1:8" s="34" customFormat="1" ht="12" customHeight="1">
      <c r="A259" s="61"/>
      <c r="B259" s="65"/>
      <c r="C259" s="44"/>
      <c r="D259" s="231" t="s">
        <v>166</v>
      </c>
      <c r="E259" s="126">
        <v>5918552</v>
      </c>
      <c r="F259" s="233">
        <f>SUM(F260:F262)</f>
        <v>129</v>
      </c>
      <c r="G259" s="233">
        <f>SUM(G260:G262)</f>
        <v>129</v>
      </c>
      <c r="H259" s="224">
        <f t="shared" si="48"/>
        <v>5918552</v>
      </c>
    </row>
    <row r="260" spans="1:8" s="34" customFormat="1" ht="12" customHeight="1">
      <c r="A260" s="61"/>
      <c r="B260" s="65"/>
      <c r="C260" s="64">
        <v>3020</v>
      </c>
      <c r="D260" s="91" t="s">
        <v>101</v>
      </c>
      <c r="E260" s="92">
        <v>29000</v>
      </c>
      <c r="F260" s="72"/>
      <c r="G260" s="72">
        <v>129</v>
      </c>
      <c r="H260" s="60">
        <f t="shared" si="48"/>
        <v>28871</v>
      </c>
    </row>
    <row r="261" spans="1:8" s="34" customFormat="1" ht="12" customHeight="1">
      <c r="A261" s="61"/>
      <c r="B261" s="65"/>
      <c r="C261" s="64">
        <v>4280</v>
      </c>
      <c r="D261" s="91" t="s">
        <v>102</v>
      </c>
      <c r="E261" s="92">
        <v>8100</v>
      </c>
      <c r="F261" s="72">
        <v>108</v>
      </c>
      <c r="G261" s="72"/>
      <c r="H261" s="60">
        <f t="shared" si="48"/>
        <v>8208</v>
      </c>
    </row>
    <row r="262" spans="1:8" s="34" customFormat="1" ht="12" customHeight="1">
      <c r="A262" s="61"/>
      <c r="B262" s="65"/>
      <c r="C262" s="64">
        <v>4360</v>
      </c>
      <c r="D262" s="91" t="s">
        <v>167</v>
      </c>
      <c r="E262" s="92">
        <v>3520</v>
      </c>
      <c r="F262" s="72">
        <v>21</v>
      </c>
      <c r="G262" s="72"/>
      <c r="H262" s="60">
        <f t="shared" si="48"/>
        <v>3541</v>
      </c>
    </row>
    <row r="263" spans="1:8" s="34" customFormat="1" ht="12" customHeight="1">
      <c r="A263" s="61"/>
      <c r="B263" s="73">
        <v>85203</v>
      </c>
      <c r="C263" s="134"/>
      <c r="D263" s="90" t="s">
        <v>168</v>
      </c>
      <c r="E263" s="123">
        <v>1881504.08</v>
      </c>
      <c r="F263" s="55">
        <f>SUM(F264)</f>
        <v>0</v>
      </c>
      <c r="G263" s="55">
        <f>SUM(G264)</f>
        <v>1588.6</v>
      </c>
      <c r="H263" s="54">
        <f t="shared" si="48"/>
        <v>1879915.48</v>
      </c>
    </row>
    <row r="264" spans="1:8" s="34" customFormat="1" ht="23.25" customHeight="1">
      <c r="A264" s="61"/>
      <c r="B264" s="64"/>
      <c r="C264" s="44"/>
      <c r="D264" s="235" t="s">
        <v>169</v>
      </c>
      <c r="E264" s="126">
        <v>1553140.8800000001</v>
      </c>
      <c r="F264" s="233">
        <f>SUM(F265:F265)</f>
        <v>0</v>
      </c>
      <c r="G264" s="233">
        <f>SUM(G265:G265)</f>
        <v>1588.6</v>
      </c>
      <c r="H264" s="224">
        <f t="shared" si="48"/>
        <v>1551552.28</v>
      </c>
    </row>
    <row r="265" spans="1:8" s="34" customFormat="1" ht="12" customHeight="1">
      <c r="A265" s="61"/>
      <c r="B265" s="64"/>
      <c r="C265" s="64">
        <v>4440</v>
      </c>
      <c r="D265" s="91" t="s">
        <v>88</v>
      </c>
      <c r="E265" s="72">
        <v>40851</v>
      </c>
      <c r="F265" s="92"/>
      <c r="G265" s="92">
        <v>1588.6</v>
      </c>
      <c r="H265" s="60">
        <f t="shared" si="48"/>
        <v>39262.400000000001</v>
      </c>
    </row>
    <row r="266" spans="1:8" s="34" customFormat="1" ht="12" customHeight="1">
      <c r="A266" s="49"/>
      <c r="B266" s="65">
        <v>85214</v>
      </c>
      <c r="C266" s="44"/>
      <c r="D266" s="67" t="s">
        <v>16</v>
      </c>
      <c r="E266" s="68"/>
      <c r="F266" s="69"/>
      <c r="G266" s="69"/>
      <c r="H266" s="68"/>
    </row>
    <row r="267" spans="1:8" s="34" customFormat="1" ht="11.25">
      <c r="A267" s="43"/>
      <c r="B267" s="65"/>
      <c r="C267" s="44"/>
      <c r="D267" s="70" t="s">
        <v>17</v>
      </c>
      <c r="E267" s="54">
        <v>8523381</v>
      </c>
      <c r="F267" s="55">
        <f>SUM(F268)</f>
        <v>14</v>
      </c>
      <c r="G267" s="55">
        <f>SUM(G268)</f>
        <v>0</v>
      </c>
      <c r="H267" s="54">
        <f t="shared" ref="H267:H311" si="49">SUM(E267+F267-G267)</f>
        <v>8523395</v>
      </c>
    </row>
    <row r="268" spans="1:8" s="34" customFormat="1" ht="23.25" customHeight="1">
      <c r="A268" s="62"/>
      <c r="B268" s="65"/>
      <c r="C268" s="95"/>
      <c r="D268" s="222" t="s">
        <v>170</v>
      </c>
      <c r="E268" s="126">
        <v>7885</v>
      </c>
      <c r="F268" s="233">
        <f>SUM(F269:F269)</f>
        <v>14</v>
      </c>
      <c r="G268" s="233">
        <f>SUM(G269:G269)</f>
        <v>0</v>
      </c>
      <c r="H268" s="224">
        <f t="shared" si="49"/>
        <v>7899</v>
      </c>
    </row>
    <row r="269" spans="1:8" s="34" customFormat="1" ht="22.5" customHeight="1">
      <c r="A269" s="62"/>
      <c r="B269" s="65"/>
      <c r="C269" s="77">
        <v>3290</v>
      </c>
      <c r="D269" s="86" t="s">
        <v>171</v>
      </c>
      <c r="E269" s="72">
        <v>7885</v>
      </c>
      <c r="F269" s="72">
        <v>14</v>
      </c>
      <c r="G269" s="72"/>
      <c r="H269" s="60">
        <f t="shared" si="49"/>
        <v>7899</v>
      </c>
    </row>
    <row r="270" spans="1:8" s="34" customFormat="1" ht="12" customHeight="1">
      <c r="A270" s="62"/>
      <c r="B270" s="73">
        <v>85219</v>
      </c>
      <c r="C270" s="74"/>
      <c r="D270" s="90" t="s">
        <v>24</v>
      </c>
      <c r="E270" s="123">
        <v>22545544.07</v>
      </c>
      <c r="F270" s="55">
        <f>SUM(F271,)</f>
        <v>3485</v>
      </c>
      <c r="G270" s="55">
        <f>SUM(G271,)</f>
        <v>3485</v>
      </c>
      <c r="H270" s="54">
        <f t="shared" si="49"/>
        <v>22545544.07</v>
      </c>
    </row>
    <row r="271" spans="1:8" s="34" customFormat="1" ht="12" customHeight="1">
      <c r="A271" s="62"/>
      <c r="B271" s="64"/>
      <c r="C271" s="95"/>
      <c r="D271" s="231" t="s">
        <v>29</v>
      </c>
      <c r="E271" s="126">
        <v>20300447.59</v>
      </c>
      <c r="F271" s="220">
        <f>SUM(F272:F275)</f>
        <v>3485</v>
      </c>
      <c r="G271" s="220">
        <f>SUM(G272:G275)</f>
        <v>3485</v>
      </c>
      <c r="H271" s="126">
        <f t="shared" si="49"/>
        <v>20300447.59</v>
      </c>
    </row>
    <row r="272" spans="1:8" s="34" customFormat="1" ht="22.5" customHeight="1">
      <c r="A272" s="62"/>
      <c r="B272" s="64"/>
      <c r="C272" s="135">
        <v>4140</v>
      </c>
      <c r="D272" s="116" t="s">
        <v>172</v>
      </c>
      <c r="E272" s="92">
        <v>62000</v>
      </c>
      <c r="F272" s="72"/>
      <c r="G272" s="72">
        <v>2000</v>
      </c>
      <c r="H272" s="60">
        <f t="shared" si="49"/>
        <v>60000</v>
      </c>
    </row>
    <row r="273" spans="1:8" s="34" customFormat="1" ht="12" customHeight="1">
      <c r="A273" s="62"/>
      <c r="B273" s="64"/>
      <c r="C273" s="64">
        <v>4300</v>
      </c>
      <c r="D273" s="91" t="s">
        <v>31</v>
      </c>
      <c r="E273" s="60">
        <v>339588</v>
      </c>
      <c r="F273" s="60">
        <v>1485</v>
      </c>
      <c r="G273" s="60"/>
      <c r="H273" s="60">
        <f t="shared" si="49"/>
        <v>341073</v>
      </c>
    </row>
    <row r="274" spans="1:8" s="34" customFormat="1" ht="12" customHeight="1">
      <c r="A274" s="62"/>
      <c r="B274" s="64"/>
      <c r="C274" s="64">
        <v>4440</v>
      </c>
      <c r="D274" s="91" t="s">
        <v>88</v>
      </c>
      <c r="E274" s="60">
        <v>495632</v>
      </c>
      <c r="F274" s="60"/>
      <c r="G274" s="60">
        <v>1485</v>
      </c>
      <c r="H274" s="60">
        <f t="shared" si="49"/>
        <v>494147</v>
      </c>
    </row>
    <row r="275" spans="1:8" s="34" customFormat="1" ht="12" customHeight="1">
      <c r="A275" s="62"/>
      <c r="B275" s="64"/>
      <c r="C275" s="64">
        <v>4710</v>
      </c>
      <c r="D275" s="91" t="s">
        <v>113</v>
      </c>
      <c r="E275" s="60">
        <v>34100</v>
      </c>
      <c r="F275" s="60">
        <v>2000</v>
      </c>
      <c r="G275" s="60"/>
      <c r="H275" s="60">
        <f t="shared" si="49"/>
        <v>36100</v>
      </c>
    </row>
    <row r="276" spans="1:8" s="34" customFormat="1" ht="12" customHeight="1">
      <c r="A276" s="62"/>
      <c r="B276" s="73">
        <v>85230</v>
      </c>
      <c r="C276" s="74"/>
      <c r="D276" s="90" t="s">
        <v>62</v>
      </c>
      <c r="E276" s="123">
        <v>6457706</v>
      </c>
      <c r="F276" s="55">
        <f>SUM(F277,F280)</f>
        <v>13636.07</v>
      </c>
      <c r="G276" s="55">
        <f>SUM(G277,G280)</f>
        <v>13624.07</v>
      </c>
      <c r="H276" s="54">
        <f t="shared" si="49"/>
        <v>6457718</v>
      </c>
    </row>
    <row r="277" spans="1:8" s="34" customFormat="1" ht="12" customHeight="1">
      <c r="A277" s="62"/>
      <c r="B277" s="73"/>
      <c r="C277" s="44"/>
      <c r="D277" s="236" t="s">
        <v>173</v>
      </c>
      <c r="E277" s="126">
        <v>6449601</v>
      </c>
      <c r="F277" s="220">
        <f>SUM(F278:F279)</f>
        <v>13624.07</v>
      </c>
      <c r="G277" s="220">
        <f>SUM(G278:G279)</f>
        <v>13624.07</v>
      </c>
      <c r="H277" s="126">
        <f t="shared" si="49"/>
        <v>6449601</v>
      </c>
    </row>
    <row r="278" spans="1:8" s="34" customFormat="1" ht="12" customHeight="1">
      <c r="A278" s="62"/>
      <c r="B278" s="73"/>
      <c r="C278" s="64">
        <v>3110</v>
      </c>
      <c r="D278" s="91" t="s">
        <v>30</v>
      </c>
      <c r="E278" s="92">
        <v>2455662</v>
      </c>
      <c r="F278" s="72"/>
      <c r="G278" s="72">
        <v>13624.07</v>
      </c>
      <c r="H278" s="60">
        <f t="shared" si="49"/>
        <v>2442037.9300000002</v>
      </c>
    </row>
    <row r="279" spans="1:8" s="34" customFormat="1" ht="12" customHeight="1">
      <c r="A279" s="62"/>
      <c r="B279" s="73"/>
      <c r="C279" s="64">
        <v>4300</v>
      </c>
      <c r="D279" s="91" t="s">
        <v>31</v>
      </c>
      <c r="E279" s="92">
        <v>3993939</v>
      </c>
      <c r="F279" s="60">
        <v>13624.07</v>
      </c>
      <c r="G279" s="60"/>
      <c r="H279" s="60">
        <f t="shared" si="49"/>
        <v>4007563.07</v>
      </c>
    </row>
    <row r="280" spans="1:8" s="34" customFormat="1" ht="22.9" customHeight="1">
      <c r="A280" s="62"/>
      <c r="B280" s="73"/>
      <c r="C280" s="44"/>
      <c r="D280" s="235" t="s">
        <v>174</v>
      </c>
      <c r="E280" s="126">
        <v>7585</v>
      </c>
      <c r="F280" s="220">
        <f>SUM(F281:F281)</f>
        <v>12</v>
      </c>
      <c r="G280" s="220">
        <f>SUM(G281:G281)</f>
        <v>0</v>
      </c>
      <c r="H280" s="126">
        <f t="shared" si="49"/>
        <v>7597</v>
      </c>
    </row>
    <row r="281" spans="1:8" s="34" customFormat="1" ht="21.6" customHeight="1">
      <c r="A281" s="62"/>
      <c r="B281" s="73"/>
      <c r="C281" s="77">
        <v>3290</v>
      </c>
      <c r="D281" s="86" t="s">
        <v>171</v>
      </c>
      <c r="E281" s="92">
        <v>7585</v>
      </c>
      <c r="F281" s="72">
        <v>12</v>
      </c>
      <c r="G281" s="72"/>
      <c r="H281" s="60">
        <f t="shared" si="49"/>
        <v>7597</v>
      </c>
    </row>
    <row r="282" spans="1:8" s="34" customFormat="1" ht="12" customHeight="1">
      <c r="A282" s="62"/>
      <c r="B282" s="65">
        <v>85295</v>
      </c>
      <c r="C282" s="44"/>
      <c r="D282" s="53" t="s">
        <v>64</v>
      </c>
      <c r="E282" s="123">
        <v>6078598.4799999995</v>
      </c>
      <c r="F282" s="54">
        <f>SUM(F283,F286,F288)</f>
        <v>10161.200000000001</v>
      </c>
      <c r="G282" s="54">
        <f>SUM(G283,G286,G288)</f>
        <v>9674.7000000000007</v>
      </c>
      <c r="H282" s="54">
        <f t="shared" si="49"/>
        <v>6079084.9799999995</v>
      </c>
    </row>
    <row r="283" spans="1:8" s="34" customFormat="1" ht="24" customHeight="1">
      <c r="A283" s="62"/>
      <c r="B283" s="65"/>
      <c r="C283" s="95"/>
      <c r="D283" s="235" t="s">
        <v>175</v>
      </c>
      <c r="E283" s="126">
        <v>561360.24</v>
      </c>
      <c r="F283" s="220">
        <f>SUM(F284:F285)</f>
        <v>2723.2</v>
      </c>
      <c r="G283" s="220">
        <f>SUM(G284:G285)</f>
        <v>4674.7</v>
      </c>
      <c r="H283" s="126">
        <f t="shared" si="49"/>
        <v>559408.74</v>
      </c>
    </row>
    <row r="284" spans="1:8" s="34" customFormat="1" ht="12" customHeight="1">
      <c r="A284" s="62"/>
      <c r="B284" s="65"/>
      <c r="C284" s="64">
        <v>4170</v>
      </c>
      <c r="D284" s="91" t="s">
        <v>83</v>
      </c>
      <c r="E284" s="92">
        <v>135726.84000000003</v>
      </c>
      <c r="F284" s="72"/>
      <c r="G284" s="72">
        <v>4674.7</v>
      </c>
      <c r="H284" s="72">
        <f t="shared" si="49"/>
        <v>131052.14000000003</v>
      </c>
    </row>
    <row r="285" spans="1:8" s="34" customFormat="1" ht="12" customHeight="1">
      <c r="A285" s="79"/>
      <c r="B285" s="118"/>
      <c r="C285" s="119">
        <v>4440</v>
      </c>
      <c r="D285" s="53" t="s">
        <v>88</v>
      </c>
      <c r="E285" s="123">
        <v>5447</v>
      </c>
      <c r="F285" s="54">
        <v>2723.2</v>
      </c>
      <c r="G285" s="54"/>
      <c r="H285" s="120">
        <f t="shared" si="49"/>
        <v>8170.2</v>
      </c>
    </row>
    <row r="286" spans="1:8" s="34" customFormat="1" ht="23.25" customHeight="1">
      <c r="A286" s="62"/>
      <c r="B286" s="62"/>
      <c r="C286" s="95"/>
      <c r="D286" s="222" t="s">
        <v>176</v>
      </c>
      <c r="E286" s="126">
        <v>11487</v>
      </c>
      <c r="F286" s="220">
        <f>SUM(F287:F287)</f>
        <v>2438</v>
      </c>
      <c r="G286" s="220">
        <f>SUM(G287:G287)</f>
        <v>0</v>
      </c>
      <c r="H286" s="126">
        <f t="shared" si="49"/>
        <v>13925</v>
      </c>
    </row>
    <row r="287" spans="1:8" s="34" customFormat="1" ht="22.15" customHeight="1">
      <c r="A287" s="62"/>
      <c r="B287" s="62"/>
      <c r="C287" s="77">
        <v>3290</v>
      </c>
      <c r="D287" s="86" t="s">
        <v>171</v>
      </c>
      <c r="E287" s="92">
        <v>11487</v>
      </c>
      <c r="F287" s="60">
        <v>2438</v>
      </c>
      <c r="G287" s="60"/>
      <c r="H287" s="60">
        <f t="shared" si="49"/>
        <v>13925</v>
      </c>
    </row>
    <row r="288" spans="1:8" s="34" customFormat="1" ht="21.75" customHeight="1">
      <c r="A288" s="62"/>
      <c r="B288" s="62"/>
      <c r="C288" s="95"/>
      <c r="D288" s="237" t="s">
        <v>177</v>
      </c>
      <c r="E288" s="126">
        <v>282530.80999999982</v>
      </c>
      <c r="F288" s="220">
        <f>SUM(F289:F294)</f>
        <v>5000</v>
      </c>
      <c r="G288" s="220">
        <f>SUM(G289:G294)</f>
        <v>5000</v>
      </c>
      <c r="H288" s="126">
        <f t="shared" si="49"/>
        <v>282530.80999999982</v>
      </c>
    </row>
    <row r="289" spans="1:8" s="34" customFormat="1" ht="12" customHeight="1">
      <c r="A289" s="62"/>
      <c r="B289" s="62"/>
      <c r="C289" s="64">
        <v>4217</v>
      </c>
      <c r="D289" s="91" t="s">
        <v>36</v>
      </c>
      <c r="E289" s="92">
        <v>29323.839999999997</v>
      </c>
      <c r="F289" s="92"/>
      <c r="G289" s="92">
        <v>3582.42</v>
      </c>
      <c r="H289" s="59">
        <f t="shared" si="49"/>
        <v>25741.42</v>
      </c>
    </row>
    <row r="290" spans="1:8" s="34" customFormat="1" ht="12" customHeight="1">
      <c r="A290" s="62"/>
      <c r="B290" s="62"/>
      <c r="C290" s="64">
        <v>4219</v>
      </c>
      <c r="D290" s="91" t="s">
        <v>36</v>
      </c>
      <c r="E290" s="92">
        <v>3418.1100000000006</v>
      </c>
      <c r="F290" s="92"/>
      <c r="G290" s="92">
        <v>417.58</v>
      </c>
      <c r="H290" s="59">
        <f t="shared" si="49"/>
        <v>3000.5300000000007</v>
      </c>
    </row>
    <row r="291" spans="1:8" s="34" customFormat="1" ht="12" customHeight="1">
      <c r="A291" s="62"/>
      <c r="B291" s="62"/>
      <c r="C291" s="98">
        <v>4227</v>
      </c>
      <c r="D291" s="136" t="s">
        <v>178</v>
      </c>
      <c r="E291" s="92">
        <v>8610.9900000000016</v>
      </c>
      <c r="F291" s="92"/>
      <c r="G291" s="92">
        <v>895.6</v>
      </c>
      <c r="H291" s="59">
        <f t="shared" si="49"/>
        <v>7715.3900000000012</v>
      </c>
    </row>
    <row r="292" spans="1:8" s="34" customFormat="1" ht="12" customHeight="1">
      <c r="A292" s="62"/>
      <c r="B292" s="62"/>
      <c r="C292" s="98">
        <v>4229</v>
      </c>
      <c r="D292" s="136" t="s">
        <v>178</v>
      </c>
      <c r="E292" s="92">
        <v>1003.7299999999999</v>
      </c>
      <c r="F292" s="92"/>
      <c r="G292" s="92">
        <v>104.4</v>
      </c>
      <c r="H292" s="59">
        <f t="shared" si="49"/>
        <v>899.32999999999993</v>
      </c>
    </row>
    <row r="293" spans="1:8" s="34" customFormat="1" ht="12" customHeight="1">
      <c r="A293" s="62"/>
      <c r="B293" s="62"/>
      <c r="C293" s="64">
        <v>4307</v>
      </c>
      <c r="D293" s="122" t="s">
        <v>31</v>
      </c>
      <c r="E293" s="92">
        <v>36282.28</v>
      </c>
      <c r="F293" s="92">
        <v>4478.0200000000004</v>
      </c>
      <c r="G293" s="92"/>
      <c r="H293" s="59">
        <f t="shared" si="49"/>
        <v>40760.300000000003</v>
      </c>
    </row>
    <row r="294" spans="1:8" s="34" customFormat="1" ht="12" customHeight="1">
      <c r="A294" s="62"/>
      <c r="B294" s="62"/>
      <c r="C294" s="64">
        <v>4309</v>
      </c>
      <c r="D294" s="122" t="s">
        <v>31</v>
      </c>
      <c r="E294" s="92">
        <v>4229.2499999999964</v>
      </c>
      <c r="F294" s="92">
        <v>521.98</v>
      </c>
      <c r="G294" s="92"/>
      <c r="H294" s="59">
        <f t="shared" si="49"/>
        <v>4751.2299999999959</v>
      </c>
    </row>
    <row r="295" spans="1:8" s="34" customFormat="1" ht="12" customHeight="1" thickBot="1">
      <c r="A295" s="75">
        <v>853</v>
      </c>
      <c r="B295" s="62"/>
      <c r="C295" s="61"/>
      <c r="D295" s="63" t="s">
        <v>179</v>
      </c>
      <c r="E295" s="48">
        <v>15945252.829999998</v>
      </c>
      <c r="F295" s="51">
        <f>SUM(F296)</f>
        <v>375</v>
      </c>
      <c r="G295" s="51">
        <f>SUM(G296)</f>
        <v>375</v>
      </c>
      <c r="H295" s="48">
        <f t="shared" si="49"/>
        <v>15945252.829999998</v>
      </c>
    </row>
    <row r="296" spans="1:8" s="34" customFormat="1" ht="12" customHeight="1" thickTop="1">
      <c r="A296" s="75"/>
      <c r="B296" s="65">
        <v>85395</v>
      </c>
      <c r="C296" s="44"/>
      <c r="D296" s="53" t="s">
        <v>64</v>
      </c>
      <c r="E296" s="123">
        <v>10114302.829999998</v>
      </c>
      <c r="F296" s="55">
        <f>SUM(F297)</f>
        <v>375</v>
      </c>
      <c r="G296" s="55">
        <f>SUM(G297)</f>
        <v>375</v>
      </c>
      <c r="H296" s="54">
        <f t="shared" si="49"/>
        <v>10114302.829999998</v>
      </c>
    </row>
    <row r="297" spans="1:8" s="34" customFormat="1" ht="12" customHeight="1">
      <c r="A297" s="75"/>
      <c r="B297" s="62"/>
      <c r="C297" s="64"/>
      <c r="D297" s="238" t="s">
        <v>180</v>
      </c>
      <c r="E297" s="224">
        <v>6471717</v>
      </c>
      <c r="F297" s="224">
        <f>SUM(F298:F301)</f>
        <v>375</v>
      </c>
      <c r="G297" s="224">
        <f>SUM(G298:G301)</f>
        <v>375</v>
      </c>
      <c r="H297" s="126">
        <f t="shared" si="49"/>
        <v>6471717</v>
      </c>
    </row>
    <row r="298" spans="1:8" s="34" customFormat="1" ht="12" customHeight="1">
      <c r="A298" s="75"/>
      <c r="B298" s="62"/>
      <c r="C298" s="64">
        <v>3020</v>
      </c>
      <c r="D298" s="91" t="s">
        <v>101</v>
      </c>
      <c r="E298" s="92">
        <v>16000</v>
      </c>
      <c r="F298" s="92">
        <v>375</v>
      </c>
      <c r="G298" s="92"/>
      <c r="H298" s="60">
        <f t="shared" si="49"/>
        <v>16375</v>
      </c>
    </row>
    <row r="299" spans="1:8" s="34" customFormat="1" ht="12" customHeight="1">
      <c r="A299" s="75"/>
      <c r="B299" s="62"/>
      <c r="C299" s="64">
        <v>4360</v>
      </c>
      <c r="D299" s="91" t="s">
        <v>167</v>
      </c>
      <c r="E299" s="60">
        <v>5300</v>
      </c>
      <c r="F299" s="60"/>
      <c r="G299" s="60">
        <v>100</v>
      </c>
      <c r="H299" s="60">
        <f t="shared" si="49"/>
        <v>5200</v>
      </c>
    </row>
    <row r="300" spans="1:8" s="34" customFormat="1" ht="12" customHeight="1">
      <c r="A300" s="75"/>
      <c r="B300" s="62"/>
      <c r="C300" s="64">
        <v>4440</v>
      </c>
      <c r="D300" s="91" t="s">
        <v>88</v>
      </c>
      <c r="E300" s="60">
        <v>103489</v>
      </c>
      <c r="F300" s="60"/>
      <c r="G300" s="60">
        <v>245</v>
      </c>
      <c r="H300" s="60">
        <f t="shared" si="49"/>
        <v>103244</v>
      </c>
    </row>
    <row r="301" spans="1:8" s="34" customFormat="1" ht="12" customHeight="1">
      <c r="A301" s="75"/>
      <c r="B301" s="62"/>
      <c r="C301" s="64">
        <v>4510</v>
      </c>
      <c r="D301" s="91" t="s">
        <v>95</v>
      </c>
      <c r="E301" s="60">
        <v>100</v>
      </c>
      <c r="F301" s="60"/>
      <c r="G301" s="60">
        <v>30</v>
      </c>
      <c r="H301" s="60">
        <f t="shared" si="49"/>
        <v>70</v>
      </c>
    </row>
    <row r="302" spans="1:8" s="34" customFormat="1" ht="12" customHeight="1" thickBot="1">
      <c r="A302" s="62">
        <v>854</v>
      </c>
      <c r="B302" s="62"/>
      <c r="C302" s="61"/>
      <c r="D302" s="63" t="s">
        <v>21</v>
      </c>
      <c r="E302" s="48">
        <v>25581943.639999997</v>
      </c>
      <c r="F302" s="51">
        <f>SUM(F304,F311,F317)</f>
        <v>25628</v>
      </c>
      <c r="G302" s="51">
        <f>SUM(G304,G311,G317)</f>
        <v>156218</v>
      </c>
      <c r="H302" s="48">
        <f t="shared" si="49"/>
        <v>25451353.639999997</v>
      </c>
    </row>
    <row r="303" spans="1:8" s="34" customFormat="1" ht="12" customHeight="1" thickTop="1">
      <c r="A303" s="62"/>
      <c r="B303" s="73">
        <v>85406</v>
      </c>
      <c r="C303" s="77"/>
      <c r="D303" s="137" t="s">
        <v>181</v>
      </c>
      <c r="E303" s="92"/>
      <c r="F303" s="92"/>
      <c r="G303" s="92"/>
      <c r="H303" s="60"/>
    </row>
    <row r="304" spans="1:8" s="34" customFormat="1" ht="12" customHeight="1">
      <c r="A304" s="62"/>
      <c r="B304" s="73"/>
      <c r="C304" s="89"/>
      <c r="D304" s="90" t="s">
        <v>182</v>
      </c>
      <c r="E304" s="54">
        <v>6633480.1199999992</v>
      </c>
      <c r="F304" s="55">
        <f>SUM(F305)</f>
        <v>6000</v>
      </c>
      <c r="G304" s="55">
        <f>SUM(G305)</f>
        <v>6180</v>
      </c>
      <c r="H304" s="54">
        <f t="shared" ref="H304:H310" si="50">SUM(E304+F304-G304)</f>
        <v>6633300.1199999992</v>
      </c>
    </row>
    <row r="305" spans="1:8" s="34" customFormat="1" ht="12" customHeight="1">
      <c r="A305" s="62"/>
      <c r="B305" s="65"/>
      <c r="C305" s="64"/>
      <c r="D305" s="138" t="s">
        <v>32</v>
      </c>
      <c r="E305" s="126">
        <v>6509575.0999999996</v>
      </c>
      <c r="F305" s="224">
        <f>SUM(F306:F310)</f>
        <v>6000</v>
      </c>
      <c r="G305" s="224">
        <f>SUM(G306:G310)</f>
        <v>6180</v>
      </c>
      <c r="H305" s="224">
        <f t="shared" si="50"/>
        <v>6509395.0999999996</v>
      </c>
    </row>
    <row r="306" spans="1:8" s="34" customFormat="1" ht="22.5" customHeight="1">
      <c r="A306" s="62"/>
      <c r="B306" s="65"/>
      <c r="C306" s="77">
        <v>4140</v>
      </c>
      <c r="D306" s="116" t="s">
        <v>172</v>
      </c>
      <c r="E306" s="112">
        <v>5000</v>
      </c>
      <c r="F306" s="139"/>
      <c r="G306" s="112">
        <v>5000</v>
      </c>
      <c r="H306" s="60">
        <f t="shared" si="50"/>
        <v>0</v>
      </c>
    </row>
    <row r="307" spans="1:8" s="34" customFormat="1" ht="12" customHeight="1">
      <c r="A307" s="62"/>
      <c r="B307" s="65"/>
      <c r="C307" s="64">
        <v>4300</v>
      </c>
      <c r="D307" s="91" t="s">
        <v>31</v>
      </c>
      <c r="E307" s="112">
        <v>66440</v>
      </c>
      <c r="F307" s="139">
        <v>6000</v>
      </c>
      <c r="G307" s="112"/>
      <c r="H307" s="60">
        <f t="shared" si="50"/>
        <v>72440</v>
      </c>
    </row>
    <row r="308" spans="1:8" s="34" customFormat="1" ht="12" customHeight="1">
      <c r="A308" s="62"/>
      <c r="B308" s="65"/>
      <c r="C308" s="64">
        <v>4360</v>
      </c>
      <c r="D308" s="91" t="s">
        <v>167</v>
      </c>
      <c r="E308" s="112">
        <v>3826</v>
      </c>
      <c r="F308" s="139"/>
      <c r="G308" s="112">
        <v>500</v>
      </c>
      <c r="H308" s="60">
        <f t="shared" si="50"/>
        <v>3326</v>
      </c>
    </row>
    <row r="309" spans="1:8" s="34" customFormat="1" ht="12" customHeight="1">
      <c r="A309" s="62"/>
      <c r="B309" s="65"/>
      <c r="C309" s="64">
        <v>4410</v>
      </c>
      <c r="D309" s="96" t="s">
        <v>86</v>
      </c>
      <c r="E309" s="112">
        <v>612</v>
      </c>
      <c r="F309" s="139"/>
      <c r="G309" s="112">
        <v>500</v>
      </c>
      <c r="H309" s="60">
        <f t="shared" si="50"/>
        <v>112</v>
      </c>
    </row>
    <row r="310" spans="1:8" s="34" customFormat="1" ht="12" customHeight="1">
      <c r="A310" s="62"/>
      <c r="B310" s="62"/>
      <c r="C310" s="64">
        <v>4440</v>
      </c>
      <c r="D310" s="91" t="s">
        <v>88</v>
      </c>
      <c r="E310" s="112">
        <v>269103</v>
      </c>
      <c r="F310" s="139"/>
      <c r="G310" s="112">
        <v>180</v>
      </c>
      <c r="H310" s="60">
        <f t="shared" si="50"/>
        <v>268923</v>
      </c>
    </row>
    <row r="311" spans="1:8" s="34" customFormat="1" ht="12" customHeight="1">
      <c r="A311" s="62"/>
      <c r="B311" s="73">
        <v>85410</v>
      </c>
      <c r="C311" s="89"/>
      <c r="D311" s="90" t="s">
        <v>183</v>
      </c>
      <c r="E311" s="54">
        <v>5987930.9300000006</v>
      </c>
      <c r="F311" s="55">
        <f>SUM(F312,F315)</f>
        <v>19628</v>
      </c>
      <c r="G311" s="55">
        <f>SUM(G312,G315)</f>
        <v>38</v>
      </c>
      <c r="H311" s="54">
        <f t="shared" si="49"/>
        <v>6007520.9300000006</v>
      </c>
    </row>
    <row r="312" spans="1:8" s="34" customFormat="1" ht="11.25" customHeight="1">
      <c r="A312" s="62"/>
      <c r="B312" s="64"/>
      <c r="C312" s="44"/>
      <c r="D312" s="231" t="s">
        <v>32</v>
      </c>
      <c r="E312" s="224">
        <v>4140843.32</v>
      </c>
      <c r="F312" s="224">
        <f>SUM(F313:F314)</f>
        <v>218</v>
      </c>
      <c r="G312" s="224">
        <f>SUM(G313:G314)</f>
        <v>38</v>
      </c>
      <c r="H312" s="126">
        <f>SUM(E312+F312-G312)</f>
        <v>4141023.32</v>
      </c>
    </row>
    <row r="313" spans="1:8" s="34" customFormat="1" ht="12" customHeight="1">
      <c r="A313" s="62"/>
      <c r="B313" s="64"/>
      <c r="C313" s="44" t="s">
        <v>116</v>
      </c>
      <c r="D313" s="91" t="s">
        <v>88</v>
      </c>
      <c r="E313" s="92">
        <v>121168</v>
      </c>
      <c r="F313" s="92">
        <v>218</v>
      </c>
      <c r="G313" s="92"/>
      <c r="H313" s="92">
        <f t="shared" ref="H313:H314" si="51">SUM(E313+F313-G313)</f>
        <v>121386</v>
      </c>
    </row>
    <row r="314" spans="1:8" s="34" customFormat="1" ht="12" customHeight="1">
      <c r="A314" s="62"/>
      <c r="B314" s="64"/>
      <c r="C314" s="64">
        <v>4800</v>
      </c>
      <c r="D314" s="122" t="s">
        <v>137</v>
      </c>
      <c r="E314" s="92">
        <v>85099</v>
      </c>
      <c r="F314" s="92"/>
      <c r="G314" s="92">
        <v>38</v>
      </c>
      <c r="H314" s="92">
        <f t="shared" si="51"/>
        <v>85061</v>
      </c>
    </row>
    <row r="315" spans="1:8" s="34" customFormat="1" ht="23.25" customHeight="1">
      <c r="A315" s="62"/>
      <c r="B315" s="73"/>
      <c r="C315" s="44"/>
      <c r="D315" s="219" t="s">
        <v>105</v>
      </c>
      <c r="E315" s="224">
        <v>82004.7</v>
      </c>
      <c r="F315" s="224">
        <f>SUM(F316:F316)</f>
        <v>19410</v>
      </c>
      <c r="G315" s="224">
        <f>SUM(G316:G316)</f>
        <v>0</v>
      </c>
      <c r="H315" s="126">
        <f>SUM(E315+F315-G315)</f>
        <v>101414.7</v>
      </c>
    </row>
    <row r="316" spans="1:8" s="34" customFormat="1" ht="22.5" customHeight="1">
      <c r="A316" s="62"/>
      <c r="B316" s="64"/>
      <c r="C316" s="117" t="s">
        <v>106</v>
      </c>
      <c r="D316" s="116" t="s">
        <v>107</v>
      </c>
      <c r="E316" s="92">
        <v>55009.7</v>
      </c>
      <c r="F316" s="92">
        <v>19410</v>
      </c>
      <c r="G316" s="92"/>
      <c r="H316" s="59">
        <f t="shared" ref="H316" si="52">SUM(E316+F316-G316)</f>
        <v>74419.7</v>
      </c>
    </row>
    <row r="317" spans="1:8" s="34" customFormat="1" ht="12" customHeight="1">
      <c r="A317" s="62"/>
      <c r="B317" s="65">
        <v>85415</v>
      </c>
      <c r="C317" s="44"/>
      <c r="D317" s="1" t="s">
        <v>22</v>
      </c>
      <c r="E317" s="55">
        <v>670265</v>
      </c>
      <c r="F317" s="55">
        <f>SUM(F318)</f>
        <v>0</v>
      </c>
      <c r="G317" s="55">
        <f>SUM(G318)</f>
        <v>150000</v>
      </c>
      <c r="H317" s="54">
        <f>SUM(E317+F317-G317)</f>
        <v>520265</v>
      </c>
    </row>
    <row r="318" spans="1:8" s="34" customFormat="1" ht="12" customHeight="1">
      <c r="A318" s="62"/>
      <c r="B318" s="65"/>
      <c r="C318" s="44"/>
      <c r="D318" s="238" t="s">
        <v>184</v>
      </c>
      <c r="E318" s="224">
        <v>534895</v>
      </c>
      <c r="F318" s="224">
        <f>SUM(F319:F319)</f>
        <v>0</v>
      </c>
      <c r="G318" s="224">
        <f>SUM(G319:G319)</f>
        <v>150000</v>
      </c>
      <c r="H318" s="224">
        <f t="shared" ref="H318:H381" si="53">SUM(E318+F318-G318)</f>
        <v>384895</v>
      </c>
    </row>
    <row r="319" spans="1:8" s="34" customFormat="1" ht="12" customHeight="1">
      <c r="A319" s="62"/>
      <c r="B319" s="65"/>
      <c r="C319" s="64">
        <v>3240</v>
      </c>
      <c r="D319" s="91" t="s">
        <v>33</v>
      </c>
      <c r="E319" s="92">
        <v>515000</v>
      </c>
      <c r="F319" s="92"/>
      <c r="G319" s="92">
        <v>150000</v>
      </c>
      <c r="H319" s="59">
        <f t="shared" si="53"/>
        <v>365000</v>
      </c>
    </row>
    <row r="320" spans="1:8" s="34" customFormat="1" ht="12" customHeight="1" thickBot="1">
      <c r="A320" s="62">
        <v>855</v>
      </c>
      <c r="B320" s="62"/>
      <c r="C320" s="61"/>
      <c r="D320" s="63" t="s">
        <v>25</v>
      </c>
      <c r="E320" s="113">
        <v>47518583.039999999</v>
      </c>
      <c r="F320" s="51">
        <f>SUM(F321,F359,F364)</f>
        <v>164054.16</v>
      </c>
      <c r="G320" s="51">
        <f>SUM(G321,G359,G364)</f>
        <v>219814.57</v>
      </c>
      <c r="H320" s="48">
        <f t="shared" si="53"/>
        <v>47462822.629999995</v>
      </c>
    </row>
    <row r="321" spans="1:8" s="34" customFormat="1" ht="12" thickTop="1">
      <c r="A321" s="62"/>
      <c r="B321" s="64">
        <v>85510</v>
      </c>
      <c r="C321" s="44"/>
      <c r="D321" s="53" t="s">
        <v>66</v>
      </c>
      <c r="E321" s="54">
        <v>19895200.27</v>
      </c>
      <c r="F321" s="54">
        <f>SUM(F322,F335,F342,F354)</f>
        <v>140222.16</v>
      </c>
      <c r="G321" s="54">
        <f>SUM(G322,G335,G342,G354)</f>
        <v>107434.16</v>
      </c>
      <c r="H321" s="54">
        <f t="shared" si="53"/>
        <v>19927988.27</v>
      </c>
    </row>
    <row r="322" spans="1:8" s="34" customFormat="1" ht="11.25">
      <c r="A322" s="62"/>
      <c r="B322" s="64"/>
      <c r="C322" s="44"/>
      <c r="D322" s="239" t="s">
        <v>185</v>
      </c>
      <c r="E322" s="126">
        <v>2790457.8600000003</v>
      </c>
      <c r="F322" s="233">
        <f>SUM(F323:F334)</f>
        <v>53136.68</v>
      </c>
      <c r="G322" s="233">
        <f>SUM(G323:G334)</f>
        <v>53136.68</v>
      </c>
      <c r="H322" s="126">
        <f t="shared" ref="H322:H358" si="54">SUM(E322+F322-G322)</f>
        <v>2790457.8600000003</v>
      </c>
    </row>
    <row r="323" spans="1:8" s="34" customFormat="1" ht="11.25">
      <c r="A323" s="62"/>
      <c r="B323" s="64"/>
      <c r="C323" s="64">
        <v>3020</v>
      </c>
      <c r="D323" s="91" t="s">
        <v>101</v>
      </c>
      <c r="E323" s="92">
        <v>5200</v>
      </c>
      <c r="F323" s="72"/>
      <c r="G323" s="72">
        <v>436.68</v>
      </c>
      <c r="H323" s="72">
        <f t="shared" si="54"/>
        <v>4763.32</v>
      </c>
    </row>
    <row r="324" spans="1:8" s="34" customFormat="1" ht="11.25">
      <c r="A324" s="62"/>
      <c r="B324" s="64"/>
      <c r="C324" s="64">
        <v>4010</v>
      </c>
      <c r="D324" s="91" t="s">
        <v>40</v>
      </c>
      <c r="E324" s="92">
        <v>1783781.86</v>
      </c>
      <c r="F324" s="72">
        <f>6000+12000+5000</f>
        <v>23000</v>
      </c>
      <c r="G324" s="72"/>
      <c r="H324" s="72">
        <f t="shared" si="54"/>
        <v>1806781.86</v>
      </c>
    </row>
    <row r="325" spans="1:8" s="34" customFormat="1" ht="11.25">
      <c r="A325" s="62"/>
      <c r="B325" s="64"/>
      <c r="C325" s="73">
        <v>4110</v>
      </c>
      <c r="D325" s="96" t="s">
        <v>41</v>
      </c>
      <c r="E325" s="92">
        <v>275256</v>
      </c>
      <c r="F325" s="72">
        <f>18000+3000</f>
        <v>21000</v>
      </c>
      <c r="G325" s="72"/>
      <c r="H325" s="72">
        <f t="shared" si="54"/>
        <v>296256</v>
      </c>
    </row>
    <row r="326" spans="1:8" s="34" customFormat="1" ht="11.25">
      <c r="A326" s="62"/>
      <c r="B326" s="64"/>
      <c r="C326" s="64">
        <v>4120</v>
      </c>
      <c r="D326" s="91" t="s">
        <v>43</v>
      </c>
      <c r="E326" s="92">
        <v>37787</v>
      </c>
      <c r="F326" s="72">
        <v>1700</v>
      </c>
      <c r="G326" s="72">
        <v>4000</v>
      </c>
      <c r="H326" s="72">
        <f t="shared" si="54"/>
        <v>35487</v>
      </c>
    </row>
    <row r="327" spans="1:8" s="34" customFormat="1" ht="22.5">
      <c r="A327" s="62"/>
      <c r="B327" s="64"/>
      <c r="C327" s="135">
        <v>4140</v>
      </c>
      <c r="D327" s="116" t="s">
        <v>172</v>
      </c>
      <c r="E327" s="92">
        <v>14297</v>
      </c>
      <c r="F327" s="72"/>
      <c r="G327" s="72">
        <v>1700</v>
      </c>
      <c r="H327" s="72">
        <f t="shared" si="54"/>
        <v>12597</v>
      </c>
    </row>
    <row r="328" spans="1:8" s="34" customFormat="1" ht="11.25">
      <c r="A328" s="62"/>
      <c r="B328" s="64"/>
      <c r="C328" s="64">
        <v>4170</v>
      </c>
      <c r="D328" s="91" t="s">
        <v>83</v>
      </c>
      <c r="E328" s="92">
        <v>41890</v>
      </c>
      <c r="F328" s="72"/>
      <c r="G328" s="72">
        <v>5000</v>
      </c>
      <c r="H328" s="72">
        <f t="shared" si="54"/>
        <v>36890</v>
      </c>
    </row>
    <row r="329" spans="1:8" s="34" customFormat="1" ht="11.25">
      <c r="A329" s="62"/>
      <c r="B329" s="64"/>
      <c r="C329" s="95" t="s">
        <v>35</v>
      </c>
      <c r="D329" s="96" t="s">
        <v>36</v>
      </c>
      <c r="E329" s="92">
        <v>84440</v>
      </c>
      <c r="F329" s="72">
        <v>4421.68</v>
      </c>
      <c r="G329" s="72"/>
      <c r="H329" s="72">
        <f t="shared" si="54"/>
        <v>88861.68</v>
      </c>
    </row>
    <row r="330" spans="1:8" s="34" customFormat="1" ht="12" customHeight="1">
      <c r="A330" s="62"/>
      <c r="B330" s="64"/>
      <c r="C330" s="57" t="s">
        <v>186</v>
      </c>
      <c r="D330" s="140" t="s">
        <v>187</v>
      </c>
      <c r="E330" s="92">
        <v>20790</v>
      </c>
      <c r="F330" s="72"/>
      <c r="G330" s="72">
        <v>5000</v>
      </c>
      <c r="H330" s="72">
        <f t="shared" si="54"/>
        <v>15790</v>
      </c>
    </row>
    <row r="331" spans="1:8" s="34" customFormat="1" ht="11.25">
      <c r="A331" s="62"/>
      <c r="B331" s="64"/>
      <c r="C331" s="73">
        <v>4260</v>
      </c>
      <c r="D331" s="91" t="s">
        <v>84</v>
      </c>
      <c r="E331" s="92">
        <v>75707</v>
      </c>
      <c r="F331" s="72"/>
      <c r="G331" s="72">
        <f>20000+1000</f>
        <v>21000</v>
      </c>
      <c r="H331" s="72">
        <f t="shared" si="54"/>
        <v>54707</v>
      </c>
    </row>
    <row r="332" spans="1:8" s="34" customFormat="1" ht="11.25">
      <c r="A332" s="62"/>
      <c r="B332" s="64"/>
      <c r="C332" s="64">
        <v>4280</v>
      </c>
      <c r="D332" s="91" t="s">
        <v>102</v>
      </c>
      <c r="E332" s="92">
        <v>9206</v>
      </c>
      <c r="F332" s="72"/>
      <c r="G332" s="72">
        <v>2000</v>
      </c>
      <c r="H332" s="72">
        <f t="shared" si="54"/>
        <v>7206</v>
      </c>
    </row>
    <row r="333" spans="1:8" s="34" customFormat="1" ht="11.25">
      <c r="A333" s="62"/>
      <c r="B333" s="64"/>
      <c r="C333" s="64">
        <v>4440</v>
      </c>
      <c r="D333" s="91" t="s">
        <v>88</v>
      </c>
      <c r="E333" s="92">
        <v>100311</v>
      </c>
      <c r="F333" s="72">
        <v>3015</v>
      </c>
      <c r="G333" s="72"/>
      <c r="H333" s="72">
        <f t="shared" si="54"/>
        <v>103326</v>
      </c>
    </row>
    <row r="334" spans="1:8" s="34" customFormat="1" ht="11.25">
      <c r="A334" s="62"/>
      <c r="B334" s="64"/>
      <c r="C334" s="73">
        <v>4710</v>
      </c>
      <c r="D334" s="96" t="s">
        <v>113</v>
      </c>
      <c r="E334" s="92">
        <v>16577</v>
      </c>
      <c r="F334" s="72"/>
      <c r="G334" s="72">
        <f>10000+4000</f>
        <v>14000</v>
      </c>
      <c r="H334" s="72">
        <f t="shared" si="54"/>
        <v>2577</v>
      </c>
    </row>
    <row r="335" spans="1:8" s="34" customFormat="1" ht="11.25">
      <c r="A335" s="62"/>
      <c r="B335" s="64"/>
      <c r="C335" s="44"/>
      <c r="D335" s="239" t="s">
        <v>188</v>
      </c>
      <c r="E335" s="126">
        <v>2438279.88</v>
      </c>
      <c r="F335" s="233">
        <f>SUM(F336:F341)</f>
        <v>19084.48</v>
      </c>
      <c r="G335" s="233">
        <f>SUM(G336:G341)</f>
        <v>19084.48</v>
      </c>
      <c r="H335" s="126">
        <f t="shared" si="54"/>
        <v>2438279.88</v>
      </c>
    </row>
    <row r="336" spans="1:8" s="34" customFormat="1" ht="11.25">
      <c r="A336" s="62"/>
      <c r="B336" s="64"/>
      <c r="C336" s="64">
        <v>3020</v>
      </c>
      <c r="D336" s="91" t="s">
        <v>101</v>
      </c>
      <c r="E336" s="92">
        <v>2916</v>
      </c>
      <c r="F336" s="72"/>
      <c r="G336" s="72">
        <v>1584.48</v>
      </c>
      <c r="H336" s="72">
        <f t="shared" si="54"/>
        <v>1331.52</v>
      </c>
    </row>
    <row r="337" spans="1:8" s="34" customFormat="1" ht="11.25">
      <c r="A337" s="62"/>
      <c r="B337" s="64"/>
      <c r="C337" s="64">
        <v>4010</v>
      </c>
      <c r="D337" s="91" t="s">
        <v>40</v>
      </c>
      <c r="E337" s="92">
        <v>1533570.2699999998</v>
      </c>
      <c r="F337" s="72">
        <f>6000+9000</f>
        <v>15000</v>
      </c>
      <c r="G337" s="72"/>
      <c r="H337" s="72">
        <f t="shared" si="54"/>
        <v>1548570.2699999998</v>
      </c>
    </row>
    <row r="338" spans="1:8" s="34" customFormat="1" ht="11.25">
      <c r="A338" s="62"/>
      <c r="B338" s="64"/>
      <c r="C338" s="73">
        <v>4110</v>
      </c>
      <c r="D338" s="96" t="s">
        <v>41</v>
      </c>
      <c r="E338" s="92">
        <v>253128</v>
      </c>
      <c r="F338" s="72"/>
      <c r="G338" s="72">
        <f>6000+9000</f>
        <v>15000</v>
      </c>
      <c r="H338" s="72">
        <f t="shared" si="54"/>
        <v>238128</v>
      </c>
    </row>
    <row r="339" spans="1:8" s="34" customFormat="1" ht="11.25">
      <c r="A339" s="79"/>
      <c r="B339" s="119"/>
      <c r="C339" s="107" t="s">
        <v>35</v>
      </c>
      <c r="D339" s="104" t="s">
        <v>36</v>
      </c>
      <c r="E339" s="123">
        <v>94158</v>
      </c>
      <c r="F339" s="120">
        <v>2722.48</v>
      </c>
      <c r="G339" s="120"/>
      <c r="H339" s="120">
        <f t="shared" si="54"/>
        <v>96880.48</v>
      </c>
    </row>
    <row r="340" spans="1:8" s="34" customFormat="1" ht="12" customHeight="1">
      <c r="A340" s="62"/>
      <c r="B340" s="64"/>
      <c r="C340" s="57" t="s">
        <v>186</v>
      </c>
      <c r="D340" s="140" t="s">
        <v>187</v>
      </c>
      <c r="E340" s="92">
        <v>13900</v>
      </c>
      <c r="F340" s="72"/>
      <c r="G340" s="72">
        <v>2500</v>
      </c>
      <c r="H340" s="72">
        <f t="shared" si="54"/>
        <v>11400</v>
      </c>
    </row>
    <row r="341" spans="1:8" s="34" customFormat="1" ht="11.25">
      <c r="A341" s="62"/>
      <c r="B341" s="64"/>
      <c r="C341" s="64">
        <v>4440</v>
      </c>
      <c r="D341" s="91" t="s">
        <v>88</v>
      </c>
      <c r="E341" s="92">
        <v>36303</v>
      </c>
      <c r="F341" s="72">
        <v>1362</v>
      </c>
      <c r="G341" s="72"/>
      <c r="H341" s="72">
        <f t="shared" si="54"/>
        <v>37665</v>
      </c>
    </row>
    <row r="342" spans="1:8" s="34" customFormat="1" ht="12" customHeight="1">
      <c r="A342" s="62"/>
      <c r="B342" s="64"/>
      <c r="C342" s="44"/>
      <c r="D342" s="240" t="s">
        <v>189</v>
      </c>
      <c r="E342" s="126">
        <v>2354897.16</v>
      </c>
      <c r="F342" s="233">
        <f>SUM(F343:F353)</f>
        <v>35213</v>
      </c>
      <c r="G342" s="233">
        <f>SUM(G343:G353)</f>
        <v>35213</v>
      </c>
      <c r="H342" s="126">
        <f t="shared" si="54"/>
        <v>2354897.16</v>
      </c>
    </row>
    <row r="343" spans="1:8" s="34" customFormat="1" ht="11.25">
      <c r="A343" s="62"/>
      <c r="B343" s="64"/>
      <c r="C343" s="64">
        <v>3020</v>
      </c>
      <c r="D343" s="91" t="s">
        <v>101</v>
      </c>
      <c r="E343" s="141">
        <v>1216</v>
      </c>
      <c r="F343" s="72"/>
      <c r="G343" s="72">
        <v>370.24</v>
      </c>
      <c r="H343" s="72">
        <f t="shared" si="54"/>
        <v>845.76</v>
      </c>
    </row>
    <row r="344" spans="1:8" s="34" customFormat="1" ht="11.25">
      <c r="A344" s="62"/>
      <c r="B344" s="64"/>
      <c r="C344" s="64">
        <v>3110</v>
      </c>
      <c r="D344" s="91" t="s">
        <v>30</v>
      </c>
      <c r="E344" s="141">
        <v>5680</v>
      </c>
      <c r="F344" s="59"/>
      <c r="G344" s="59">
        <v>1600</v>
      </c>
      <c r="H344" s="72">
        <f t="shared" si="54"/>
        <v>4080</v>
      </c>
    </row>
    <row r="345" spans="1:8" s="34" customFormat="1" ht="11.25">
      <c r="A345" s="62"/>
      <c r="B345" s="64"/>
      <c r="C345" s="64">
        <v>4010</v>
      </c>
      <c r="D345" s="91" t="s">
        <v>40</v>
      </c>
      <c r="E345" s="141">
        <v>1514336.1600000001</v>
      </c>
      <c r="F345" s="59">
        <f>12000+5000</f>
        <v>17000</v>
      </c>
      <c r="G345" s="59"/>
      <c r="H345" s="72">
        <f t="shared" si="54"/>
        <v>1531336.1600000001</v>
      </c>
    </row>
    <row r="346" spans="1:8" s="34" customFormat="1" ht="11.25">
      <c r="A346" s="62"/>
      <c r="B346" s="64"/>
      <c r="C346" s="64">
        <v>4040</v>
      </c>
      <c r="D346" s="91" t="s">
        <v>190</v>
      </c>
      <c r="E346" s="141">
        <v>71500</v>
      </c>
      <c r="F346" s="59"/>
      <c r="G346" s="59">
        <v>386.32</v>
      </c>
      <c r="H346" s="72">
        <f t="shared" si="54"/>
        <v>71113.679999999993</v>
      </c>
    </row>
    <row r="347" spans="1:8" s="34" customFormat="1" ht="11.25">
      <c r="A347" s="62"/>
      <c r="B347" s="64"/>
      <c r="C347" s="73">
        <v>4110</v>
      </c>
      <c r="D347" s="96" t="s">
        <v>41</v>
      </c>
      <c r="E347" s="141">
        <v>268415</v>
      </c>
      <c r="F347" s="59">
        <f>13000</f>
        <v>13000</v>
      </c>
      <c r="G347" s="59"/>
      <c r="H347" s="72">
        <f t="shared" si="54"/>
        <v>281415</v>
      </c>
    </row>
    <row r="348" spans="1:8" s="34" customFormat="1" ht="11.25">
      <c r="A348" s="62"/>
      <c r="B348" s="64"/>
      <c r="C348" s="64">
        <v>4120</v>
      </c>
      <c r="D348" s="91" t="s">
        <v>43</v>
      </c>
      <c r="E348" s="141">
        <v>32718</v>
      </c>
      <c r="F348" s="59">
        <f>150</f>
        <v>150</v>
      </c>
      <c r="G348" s="59"/>
      <c r="H348" s="72">
        <f t="shared" si="54"/>
        <v>32868</v>
      </c>
    </row>
    <row r="349" spans="1:8" s="34" customFormat="1" ht="11.25">
      <c r="A349" s="62"/>
      <c r="B349" s="64"/>
      <c r="C349" s="95" t="s">
        <v>35</v>
      </c>
      <c r="D349" s="96" t="s">
        <v>36</v>
      </c>
      <c r="E349" s="141">
        <v>53500</v>
      </c>
      <c r="F349" s="59">
        <v>2000</v>
      </c>
      <c r="G349" s="59"/>
      <c r="H349" s="72">
        <f t="shared" si="54"/>
        <v>55500</v>
      </c>
    </row>
    <row r="350" spans="1:8" s="34" customFormat="1" ht="12" customHeight="1">
      <c r="A350" s="62"/>
      <c r="B350" s="64"/>
      <c r="C350" s="57" t="s">
        <v>186</v>
      </c>
      <c r="D350" s="140" t="s">
        <v>187</v>
      </c>
      <c r="E350" s="141">
        <v>13500</v>
      </c>
      <c r="F350" s="59"/>
      <c r="G350" s="59">
        <v>2000</v>
      </c>
      <c r="H350" s="72">
        <f t="shared" si="54"/>
        <v>11500</v>
      </c>
    </row>
    <row r="351" spans="1:8" s="34" customFormat="1" ht="11.25">
      <c r="A351" s="62"/>
      <c r="B351" s="64"/>
      <c r="C351" s="73">
        <v>4260</v>
      </c>
      <c r="D351" s="91" t="s">
        <v>84</v>
      </c>
      <c r="E351" s="141">
        <v>145600</v>
      </c>
      <c r="F351" s="59"/>
      <c r="G351" s="59">
        <f>25000+5150</f>
        <v>30150</v>
      </c>
      <c r="H351" s="72">
        <f t="shared" si="54"/>
        <v>115450</v>
      </c>
    </row>
    <row r="352" spans="1:8" s="34" customFormat="1" ht="11.25">
      <c r="A352" s="62"/>
      <c r="B352" s="64"/>
      <c r="C352" s="64">
        <v>4410</v>
      </c>
      <c r="D352" s="96" t="s">
        <v>86</v>
      </c>
      <c r="E352" s="141">
        <v>1810</v>
      </c>
      <c r="F352" s="59"/>
      <c r="G352" s="59">
        <v>706.44</v>
      </c>
      <c r="H352" s="72">
        <f t="shared" si="54"/>
        <v>1103.56</v>
      </c>
    </row>
    <row r="353" spans="1:8" s="34" customFormat="1" ht="11.25">
      <c r="A353" s="62"/>
      <c r="B353" s="64"/>
      <c r="C353" s="64">
        <v>4440</v>
      </c>
      <c r="D353" s="91" t="s">
        <v>88</v>
      </c>
      <c r="E353" s="141">
        <v>35405</v>
      </c>
      <c r="F353" s="59">
        <v>3063</v>
      </c>
      <c r="G353" s="59"/>
      <c r="H353" s="72">
        <f t="shared" si="54"/>
        <v>38468</v>
      </c>
    </row>
    <row r="354" spans="1:8" s="34" customFormat="1" ht="33" customHeight="1">
      <c r="A354" s="62"/>
      <c r="B354" s="64"/>
      <c r="C354" s="44"/>
      <c r="D354" s="241" t="s">
        <v>191</v>
      </c>
      <c r="E354" s="126">
        <v>153206</v>
      </c>
      <c r="F354" s="233">
        <f>SUM(F355:F358)</f>
        <v>32788</v>
      </c>
      <c r="G354" s="233">
        <f>SUM(G355:G358)</f>
        <v>0</v>
      </c>
      <c r="H354" s="126">
        <f t="shared" si="54"/>
        <v>185994</v>
      </c>
    </row>
    <row r="355" spans="1:8" s="34" customFormat="1" ht="21" customHeight="1">
      <c r="A355" s="62"/>
      <c r="B355" s="64"/>
      <c r="C355" s="117" t="s">
        <v>106</v>
      </c>
      <c r="D355" s="116" t="s">
        <v>107</v>
      </c>
      <c r="E355" s="92">
        <v>12259</v>
      </c>
      <c r="F355" s="72">
        <f>1312+1312</f>
        <v>2624</v>
      </c>
      <c r="G355" s="72"/>
      <c r="H355" s="72">
        <f t="shared" si="54"/>
        <v>14883</v>
      </c>
    </row>
    <row r="356" spans="1:8" s="34" customFormat="1" ht="11.25">
      <c r="A356" s="62"/>
      <c r="B356" s="64"/>
      <c r="C356" s="64">
        <v>4370</v>
      </c>
      <c r="D356" s="91" t="s">
        <v>192</v>
      </c>
      <c r="E356" s="92">
        <v>19915</v>
      </c>
      <c r="F356" s="72">
        <f>2131+2131</f>
        <v>4262</v>
      </c>
      <c r="G356" s="72"/>
      <c r="H356" s="72">
        <f t="shared" si="54"/>
        <v>24177</v>
      </c>
    </row>
    <row r="357" spans="1:8" s="34" customFormat="1" ht="22.5">
      <c r="A357" s="62"/>
      <c r="B357" s="64"/>
      <c r="C357" s="77">
        <v>4740</v>
      </c>
      <c r="D357" s="86" t="s">
        <v>193</v>
      </c>
      <c r="E357" s="92">
        <v>99585</v>
      </c>
      <c r="F357" s="72">
        <f>10656+10656</f>
        <v>21312</v>
      </c>
      <c r="G357" s="72"/>
      <c r="H357" s="72">
        <f t="shared" si="54"/>
        <v>120897</v>
      </c>
    </row>
    <row r="358" spans="1:8" s="34" customFormat="1" ht="23.25" customHeight="1">
      <c r="A358" s="62"/>
      <c r="B358" s="64"/>
      <c r="C358" s="77">
        <v>4850</v>
      </c>
      <c r="D358" s="86" t="s">
        <v>194</v>
      </c>
      <c r="E358" s="92">
        <v>21447</v>
      </c>
      <c r="F358" s="72">
        <f>2295+2295</f>
        <v>4590</v>
      </c>
      <c r="G358" s="72"/>
      <c r="H358" s="72">
        <f t="shared" si="54"/>
        <v>26037</v>
      </c>
    </row>
    <row r="359" spans="1:8" s="34" customFormat="1" ht="11.25">
      <c r="A359" s="62"/>
      <c r="B359" s="64">
        <v>85516</v>
      </c>
      <c r="C359" s="56"/>
      <c r="D359" s="142" t="s">
        <v>68</v>
      </c>
      <c r="E359" s="123">
        <v>16599231.58</v>
      </c>
      <c r="F359" s="55">
        <f>SUM(F360)</f>
        <v>0</v>
      </c>
      <c r="G359" s="55">
        <f>SUM(G360)</f>
        <v>112380.41</v>
      </c>
      <c r="H359" s="54">
        <f t="shared" si="53"/>
        <v>16486851.17</v>
      </c>
    </row>
    <row r="360" spans="1:8" s="34" customFormat="1" ht="11.25">
      <c r="A360" s="62"/>
      <c r="B360" s="52"/>
      <c r="C360" s="56"/>
      <c r="D360" s="242" t="s">
        <v>195</v>
      </c>
      <c r="E360" s="126">
        <v>11047422.140000001</v>
      </c>
      <c r="F360" s="220">
        <f>SUM(F361:F363)</f>
        <v>0</v>
      </c>
      <c r="G360" s="220">
        <f>SUM(G361:G363)</f>
        <v>112380.41</v>
      </c>
      <c r="H360" s="126">
        <f t="shared" si="53"/>
        <v>10935041.73</v>
      </c>
    </row>
    <row r="361" spans="1:8" s="34" customFormat="1" ht="11.25">
      <c r="A361" s="62"/>
      <c r="B361" s="65"/>
      <c r="C361" s="64">
        <v>4010</v>
      </c>
      <c r="D361" s="91" t="s">
        <v>40</v>
      </c>
      <c r="E361" s="92">
        <v>6696769.1400000006</v>
      </c>
      <c r="F361" s="60"/>
      <c r="G361" s="60">
        <v>92461.64</v>
      </c>
      <c r="H361" s="60">
        <f t="shared" si="53"/>
        <v>6604307.5000000009</v>
      </c>
    </row>
    <row r="362" spans="1:8" s="34" customFormat="1" ht="11.25">
      <c r="A362" s="62"/>
      <c r="B362" s="65"/>
      <c r="C362" s="73">
        <v>4110</v>
      </c>
      <c r="D362" s="96" t="s">
        <v>41</v>
      </c>
      <c r="E362" s="92">
        <v>1196219</v>
      </c>
      <c r="F362" s="60"/>
      <c r="G362" s="60">
        <v>15354.31</v>
      </c>
      <c r="H362" s="60">
        <f t="shared" si="53"/>
        <v>1180864.69</v>
      </c>
    </row>
    <row r="363" spans="1:8" s="34" customFormat="1" ht="11.25">
      <c r="A363" s="62"/>
      <c r="B363" s="65"/>
      <c r="C363" s="64">
        <v>4120</v>
      </c>
      <c r="D363" s="91" t="s">
        <v>43</v>
      </c>
      <c r="E363" s="92">
        <v>145871</v>
      </c>
      <c r="F363" s="60"/>
      <c r="G363" s="60">
        <v>4564.46</v>
      </c>
      <c r="H363" s="60">
        <f t="shared" si="53"/>
        <v>141306.54</v>
      </c>
    </row>
    <row r="364" spans="1:8" s="34" customFormat="1" ht="12" customHeight="1">
      <c r="A364" s="62"/>
      <c r="B364" s="77">
        <v>85595</v>
      </c>
      <c r="C364" s="44"/>
      <c r="D364" s="104" t="s">
        <v>64</v>
      </c>
      <c r="E364" s="54">
        <v>1077144.96</v>
      </c>
      <c r="F364" s="55">
        <f>SUM(F365)</f>
        <v>23832</v>
      </c>
      <c r="G364" s="55">
        <f>SUM(G365)</f>
        <v>0</v>
      </c>
      <c r="H364" s="54">
        <f t="shared" si="53"/>
        <v>1100976.96</v>
      </c>
    </row>
    <row r="365" spans="1:8" s="34" customFormat="1" ht="24" customHeight="1">
      <c r="A365" s="62"/>
      <c r="B365" s="65"/>
      <c r="C365" s="95"/>
      <c r="D365" s="222" t="s">
        <v>196</v>
      </c>
      <c r="E365" s="126">
        <v>295594</v>
      </c>
      <c r="F365" s="220">
        <f>SUM(F366:F368)</f>
        <v>23832</v>
      </c>
      <c r="G365" s="220">
        <f>SUM(G366:G368)</f>
        <v>0</v>
      </c>
      <c r="H365" s="126">
        <f t="shared" si="53"/>
        <v>319426</v>
      </c>
    </row>
    <row r="366" spans="1:8" s="34" customFormat="1" ht="21.75" customHeight="1">
      <c r="A366" s="62"/>
      <c r="B366" s="65"/>
      <c r="C366" s="77">
        <v>3290</v>
      </c>
      <c r="D366" s="86" t="s">
        <v>171</v>
      </c>
      <c r="E366" s="59">
        <v>288071</v>
      </c>
      <c r="F366" s="59">
        <v>22857</v>
      </c>
      <c r="G366" s="60"/>
      <c r="H366" s="59">
        <f t="shared" si="53"/>
        <v>310928</v>
      </c>
    </row>
    <row r="367" spans="1:8" s="34" customFormat="1" ht="21.75" customHeight="1">
      <c r="A367" s="62"/>
      <c r="B367" s="65"/>
      <c r="C367" s="77">
        <v>4740</v>
      </c>
      <c r="D367" s="86" t="s">
        <v>193</v>
      </c>
      <c r="E367" s="59">
        <v>6273</v>
      </c>
      <c r="F367" s="59">
        <v>813</v>
      </c>
      <c r="G367" s="60"/>
      <c r="H367" s="59">
        <f t="shared" si="53"/>
        <v>7086</v>
      </c>
    </row>
    <row r="368" spans="1:8" s="34" customFormat="1" ht="21.75" customHeight="1">
      <c r="A368" s="62"/>
      <c r="B368" s="65"/>
      <c r="C368" s="77">
        <v>4850</v>
      </c>
      <c r="D368" s="86" t="s">
        <v>194</v>
      </c>
      <c r="E368" s="59">
        <v>1250</v>
      </c>
      <c r="F368" s="59">
        <v>162</v>
      </c>
      <c r="G368" s="60"/>
      <c r="H368" s="59">
        <f t="shared" si="53"/>
        <v>1412</v>
      </c>
    </row>
    <row r="369" spans="1:8" s="34" customFormat="1" ht="12" customHeight="1" thickBot="1">
      <c r="A369" s="75">
        <v>900</v>
      </c>
      <c r="B369" s="62"/>
      <c r="C369" s="61"/>
      <c r="D369" s="63" t="s">
        <v>197</v>
      </c>
      <c r="E369" s="48">
        <v>77113215.010000005</v>
      </c>
      <c r="F369" s="51">
        <f>SUM(F370,F374)</f>
        <v>10709</v>
      </c>
      <c r="G369" s="51">
        <f>SUM(G370,G374)</f>
        <v>10709</v>
      </c>
      <c r="H369" s="48">
        <f t="shared" si="53"/>
        <v>77113215.010000005</v>
      </c>
    </row>
    <row r="370" spans="1:8" s="34" customFormat="1" ht="12" customHeight="1" thickTop="1">
      <c r="A370" s="75"/>
      <c r="B370" s="64">
        <v>90013</v>
      </c>
      <c r="C370" s="61"/>
      <c r="D370" s="53" t="s">
        <v>198</v>
      </c>
      <c r="E370" s="54">
        <v>2674850</v>
      </c>
      <c r="F370" s="55">
        <f>SUM(F371)</f>
        <v>59</v>
      </c>
      <c r="G370" s="55">
        <f>SUM(G371)</f>
        <v>59</v>
      </c>
      <c r="H370" s="54">
        <f t="shared" si="53"/>
        <v>2674850</v>
      </c>
    </row>
    <row r="371" spans="1:8" s="34" customFormat="1" ht="12" customHeight="1">
      <c r="A371" s="75"/>
      <c r="B371" s="64"/>
      <c r="C371" s="64"/>
      <c r="D371" s="243" t="s">
        <v>199</v>
      </c>
      <c r="E371" s="126">
        <v>2674850</v>
      </c>
      <c r="F371" s="244">
        <f>SUM(F372:F373)</f>
        <v>59</v>
      </c>
      <c r="G371" s="244">
        <f>SUM(G372:G373)</f>
        <v>59</v>
      </c>
      <c r="H371" s="126">
        <f t="shared" si="53"/>
        <v>2674850</v>
      </c>
    </row>
    <row r="372" spans="1:8" s="34" customFormat="1" ht="12" customHeight="1">
      <c r="A372" s="75"/>
      <c r="B372" s="64"/>
      <c r="C372" s="64">
        <v>4260</v>
      </c>
      <c r="D372" s="91" t="s">
        <v>84</v>
      </c>
      <c r="E372" s="92">
        <v>121634</v>
      </c>
      <c r="F372" s="72">
        <v>59</v>
      </c>
      <c r="G372" s="72"/>
      <c r="H372" s="60">
        <f t="shared" si="53"/>
        <v>121693</v>
      </c>
    </row>
    <row r="373" spans="1:8" s="34" customFormat="1" ht="12" customHeight="1">
      <c r="A373" s="75"/>
      <c r="B373" s="64"/>
      <c r="C373" s="64">
        <v>4440</v>
      </c>
      <c r="D373" s="91" t="s">
        <v>88</v>
      </c>
      <c r="E373" s="92">
        <v>42222</v>
      </c>
      <c r="F373" s="72"/>
      <c r="G373" s="72">
        <v>59</v>
      </c>
      <c r="H373" s="60">
        <f t="shared" si="53"/>
        <v>42163</v>
      </c>
    </row>
    <row r="374" spans="1:8" s="34" customFormat="1" ht="12" customHeight="1">
      <c r="A374" s="75"/>
      <c r="B374" s="131">
        <v>90095</v>
      </c>
      <c r="C374" s="73"/>
      <c r="D374" s="104" t="s">
        <v>64</v>
      </c>
      <c r="E374" s="54">
        <v>10009806.040000001</v>
      </c>
      <c r="F374" s="54">
        <f>SUM(F375,)</f>
        <v>10650</v>
      </c>
      <c r="G374" s="54">
        <f>SUM(G375,)</f>
        <v>10650</v>
      </c>
      <c r="H374" s="54">
        <f t="shared" si="53"/>
        <v>10009806.040000001</v>
      </c>
    </row>
    <row r="375" spans="1:8" s="34" customFormat="1" ht="12" customHeight="1">
      <c r="A375" s="75"/>
      <c r="B375" s="131"/>
      <c r="C375" s="64"/>
      <c r="D375" s="223" t="s">
        <v>82</v>
      </c>
      <c r="E375" s="224">
        <v>1365050.47</v>
      </c>
      <c r="F375" s="220">
        <f>SUM(F376:F381)</f>
        <v>10650</v>
      </c>
      <c r="G375" s="220">
        <f>SUM(G376:G381)</f>
        <v>10650</v>
      </c>
      <c r="H375" s="126">
        <f t="shared" si="53"/>
        <v>1365050.47</v>
      </c>
    </row>
    <row r="376" spans="1:8" s="34" customFormat="1" ht="12" customHeight="1">
      <c r="A376" s="75"/>
      <c r="B376" s="131"/>
      <c r="C376" s="73">
        <v>4110</v>
      </c>
      <c r="D376" s="96" t="s">
        <v>41</v>
      </c>
      <c r="E376" s="92">
        <v>63500</v>
      </c>
      <c r="F376" s="72">
        <v>600</v>
      </c>
      <c r="G376" s="72"/>
      <c r="H376" s="72">
        <f t="shared" si="53"/>
        <v>64100</v>
      </c>
    </row>
    <row r="377" spans="1:8" s="34" customFormat="1" ht="12" customHeight="1">
      <c r="A377" s="75"/>
      <c r="B377" s="131"/>
      <c r="C377" s="95" t="s">
        <v>35</v>
      </c>
      <c r="D377" s="96" t="s">
        <v>36</v>
      </c>
      <c r="E377" s="92">
        <v>141150</v>
      </c>
      <c r="F377" s="72"/>
      <c r="G377" s="72">
        <v>10000</v>
      </c>
      <c r="H377" s="72">
        <f t="shared" si="53"/>
        <v>131150</v>
      </c>
    </row>
    <row r="378" spans="1:8" s="34" customFormat="1" ht="12" customHeight="1">
      <c r="A378" s="75"/>
      <c r="B378" s="131"/>
      <c r="C378" s="64">
        <v>4280</v>
      </c>
      <c r="D378" s="91" t="s">
        <v>102</v>
      </c>
      <c r="E378" s="92">
        <v>600</v>
      </c>
      <c r="F378" s="72">
        <v>50</v>
      </c>
      <c r="G378" s="72"/>
      <c r="H378" s="72">
        <f t="shared" si="53"/>
        <v>650</v>
      </c>
    </row>
    <row r="379" spans="1:8" s="34" customFormat="1" ht="12" customHeight="1">
      <c r="A379" s="75"/>
      <c r="B379" s="131"/>
      <c r="C379" s="64">
        <v>4300</v>
      </c>
      <c r="D379" s="91" t="s">
        <v>31</v>
      </c>
      <c r="E379" s="92">
        <v>760000</v>
      </c>
      <c r="F379" s="72">
        <v>10000</v>
      </c>
      <c r="G379" s="72"/>
      <c r="H379" s="72">
        <f t="shared" si="53"/>
        <v>770000</v>
      </c>
    </row>
    <row r="380" spans="1:8" s="34" customFormat="1" ht="12" customHeight="1">
      <c r="A380" s="75"/>
      <c r="B380" s="131"/>
      <c r="C380" s="64">
        <v>4440</v>
      </c>
      <c r="D380" s="91" t="s">
        <v>88</v>
      </c>
      <c r="E380" s="92">
        <v>16341</v>
      </c>
      <c r="F380" s="72"/>
      <c r="G380" s="72">
        <v>600</v>
      </c>
      <c r="H380" s="72">
        <f t="shared" si="53"/>
        <v>15741</v>
      </c>
    </row>
    <row r="381" spans="1:8" s="34" customFormat="1" ht="21.75" customHeight="1">
      <c r="A381" s="75"/>
      <c r="B381" s="131"/>
      <c r="C381" s="117" t="s">
        <v>200</v>
      </c>
      <c r="D381" s="116" t="s">
        <v>104</v>
      </c>
      <c r="E381" s="92">
        <v>1000</v>
      </c>
      <c r="F381" s="72"/>
      <c r="G381" s="72">
        <v>50</v>
      </c>
      <c r="H381" s="72">
        <f t="shared" si="53"/>
        <v>950</v>
      </c>
    </row>
    <row r="382" spans="1:8" s="34" customFormat="1" ht="12" customHeight="1" thickBot="1">
      <c r="A382" s="62">
        <v>926</v>
      </c>
      <c r="B382" s="62"/>
      <c r="C382" s="61"/>
      <c r="D382" s="62" t="s">
        <v>201</v>
      </c>
      <c r="E382" s="48">
        <v>40364319.480000004</v>
      </c>
      <c r="F382" s="51">
        <f>SUM(F383,)</f>
        <v>123741</v>
      </c>
      <c r="G382" s="51">
        <f>SUM(G383,)</f>
        <v>123741</v>
      </c>
      <c r="H382" s="48">
        <f t="shared" ref="H382:H412" si="55">SUM(E382+F382-G382)</f>
        <v>40364319.480000004</v>
      </c>
    </row>
    <row r="383" spans="1:8" s="34" customFormat="1" ht="12" customHeight="1" thickTop="1">
      <c r="A383" s="62"/>
      <c r="B383" s="64">
        <v>92604</v>
      </c>
      <c r="C383" s="52"/>
      <c r="D383" s="53" t="s">
        <v>202</v>
      </c>
      <c r="E383" s="54">
        <v>22151620.48</v>
      </c>
      <c r="F383" s="55">
        <f>SUM(F384)</f>
        <v>123741</v>
      </c>
      <c r="G383" s="55">
        <f>SUM(G384)</f>
        <v>123741</v>
      </c>
      <c r="H383" s="54">
        <f t="shared" si="55"/>
        <v>22151620.48</v>
      </c>
    </row>
    <row r="384" spans="1:8" s="34" customFormat="1" ht="12" customHeight="1">
      <c r="A384" s="62"/>
      <c r="B384" s="64"/>
      <c r="C384" s="61"/>
      <c r="D384" s="238" t="s">
        <v>203</v>
      </c>
      <c r="E384" s="126">
        <v>22151620.48</v>
      </c>
      <c r="F384" s="126">
        <f>SUM(F385:F389)</f>
        <v>123741</v>
      </c>
      <c r="G384" s="126">
        <f>SUM(G385:G389)</f>
        <v>123741</v>
      </c>
      <c r="H384" s="126">
        <f t="shared" si="55"/>
        <v>22151620.48</v>
      </c>
    </row>
    <row r="385" spans="1:8" s="34" customFormat="1" ht="22.15" customHeight="1">
      <c r="A385" s="62"/>
      <c r="B385" s="65"/>
      <c r="C385" s="135">
        <v>4140</v>
      </c>
      <c r="D385" s="116" t="s">
        <v>172</v>
      </c>
      <c r="E385" s="92">
        <v>69000</v>
      </c>
      <c r="F385" s="92">
        <v>13647</v>
      </c>
      <c r="G385" s="59"/>
      <c r="H385" s="59">
        <f t="shared" si="55"/>
        <v>82647</v>
      </c>
    </row>
    <row r="386" spans="1:8" s="34" customFormat="1" ht="12" customHeight="1">
      <c r="A386" s="62"/>
      <c r="B386" s="65"/>
      <c r="C386" s="64">
        <v>4210</v>
      </c>
      <c r="D386" s="96" t="s">
        <v>36</v>
      </c>
      <c r="E386" s="92">
        <v>719909</v>
      </c>
      <c r="F386" s="92">
        <v>59592</v>
      </c>
      <c r="G386" s="92"/>
      <c r="H386" s="59">
        <f t="shared" si="55"/>
        <v>779501</v>
      </c>
    </row>
    <row r="387" spans="1:8" s="34" customFormat="1" ht="12" customHeight="1">
      <c r="A387" s="62"/>
      <c r="B387" s="65"/>
      <c r="C387" s="64">
        <v>4260</v>
      </c>
      <c r="D387" s="91" t="s">
        <v>84</v>
      </c>
      <c r="E387" s="92">
        <v>5587827</v>
      </c>
      <c r="F387" s="92"/>
      <c r="G387" s="92">
        <v>123741</v>
      </c>
      <c r="H387" s="59">
        <f t="shared" si="55"/>
        <v>5464086</v>
      </c>
    </row>
    <row r="388" spans="1:8" s="34" customFormat="1" ht="12" customHeight="1">
      <c r="A388" s="62"/>
      <c r="B388" s="65"/>
      <c r="C388" s="64">
        <v>4300</v>
      </c>
      <c r="D388" s="91" t="s">
        <v>31</v>
      </c>
      <c r="E388" s="92">
        <v>2837847</v>
      </c>
      <c r="F388" s="92">
        <v>45438</v>
      </c>
      <c r="G388" s="92"/>
      <c r="H388" s="59">
        <f t="shared" si="55"/>
        <v>2883285</v>
      </c>
    </row>
    <row r="389" spans="1:8" s="34" customFormat="1" ht="12" customHeight="1">
      <c r="A389" s="79"/>
      <c r="B389" s="118"/>
      <c r="C389" s="119">
        <v>4430</v>
      </c>
      <c r="D389" s="53" t="s">
        <v>87</v>
      </c>
      <c r="E389" s="123">
        <v>104944</v>
      </c>
      <c r="F389" s="123">
        <v>5064</v>
      </c>
      <c r="G389" s="123"/>
      <c r="H389" s="54">
        <f t="shared" si="55"/>
        <v>110008</v>
      </c>
    </row>
    <row r="390" spans="1:8" s="34" customFormat="1" ht="15" customHeight="1" thickBot="1">
      <c r="A390" s="143"/>
      <c r="B390" s="65"/>
      <c r="C390" s="64"/>
      <c r="D390" s="47" t="s">
        <v>34</v>
      </c>
      <c r="E390" s="48">
        <v>73535686.160000011</v>
      </c>
      <c r="F390" s="48">
        <f>SUM(F391,F396,F404,F412)</f>
        <v>24788.84</v>
      </c>
      <c r="G390" s="48">
        <f>SUM(G391,G396,G404,G412)</f>
        <v>18619</v>
      </c>
      <c r="H390" s="48">
        <f t="shared" si="55"/>
        <v>73541856.000000015</v>
      </c>
    </row>
    <row r="391" spans="1:8" s="34" customFormat="1" ht="17.25" customHeight="1" thickTop="1" thickBot="1">
      <c r="A391" s="144" t="s">
        <v>204</v>
      </c>
      <c r="B391" s="62"/>
      <c r="C391" s="61"/>
      <c r="D391" s="63" t="s">
        <v>70</v>
      </c>
      <c r="E391" s="48">
        <v>2599131.11</v>
      </c>
      <c r="F391" s="48">
        <f>SUM(F392)</f>
        <v>4169.84</v>
      </c>
      <c r="G391" s="48">
        <f>SUM(G392)</f>
        <v>0</v>
      </c>
      <c r="H391" s="48">
        <f t="shared" si="55"/>
        <v>2603300.9499999997</v>
      </c>
    </row>
    <row r="392" spans="1:8" s="34" customFormat="1" ht="12" customHeight="1" thickTop="1">
      <c r="A392" s="62"/>
      <c r="B392" s="145" t="s">
        <v>205</v>
      </c>
      <c r="C392" s="52"/>
      <c r="D392" s="104" t="s">
        <v>206</v>
      </c>
      <c r="E392" s="123">
        <v>2599131.11</v>
      </c>
      <c r="F392" s="55">
        <f>SUM(F393)</f>
        <v>4169.84</v>
      </c>
      <c r="G392" s="55">
        <f>SUM(G393)</f>
        <v>0</v>
      </c>
      <c r="H392" s="54">
        <f t="shared" si="55"/>
        <v>2603300.9499999997</v>
      </c>
    </row>
    <row r="393" spans="1:8" s="34" customFormat="1" ht="63" customHeight="1">
      <c r="A393" s="146"/>
      <c r="B393" s="65"/>
      <c r="C393" s="44"/>
      <c r="D393" s="245" t="s">
        <v>207</v>
      </c>
      <c r="E393" s="126">
        <v>1043.1100000000001</v>
      </c>
      <c r="F393" s="233">
        <f>SUM(F394:F395)</f>
        <v>4169.84</v>
      </c>
      <c r="G393" s="233">
        <f>SUM(G394:G395)</f>
        <v>0</v>
      </c>
      <c r="H393" s="224">
        <f t="shared" si="55"/>
        <v>5212.9500000000007</v>
      </c>
    </row>
    <row r="394" spans="1:8" s="34" customFormat="1" ht="21" customHeight="1">
      <c r="A394" s="146"/>
      <c r="B394" s="65"/>
      <c r="C394" s="77">
        <v>4740</v>
      </c>
      <c r="D394" s="86" t="s">
        <v>193</v>
      </c>
      <c r="E394" s="72">
        <v>873.78</v>
      </c>
      <c r="F394" s="92">
        <v>3492.91</v>
      </c>
      <c r="G394" s="92"/>
      <c r="H394" s="60">
        <f t="shared" si="55"/>
        <v>4366.6899999999996</v>
      </c>
    </row>
    <row r="395" spans="1:8" s="34" customFormat="1" ht="21" customHeight="1">
      <c r="A395" s="146"/>
      <c r="B395" s="65"/>
      <c r="C395" s="77">
        <v>4850</v>
      </c>
      <c r="D395" s="86" t="s">
        <v>194</v>
      </c>
      <c r="E395" s="72">
        <v>169.33</v>
      </c>
      <c r="F395" s="92">
        <v>676.93</v>
      </c>
      <c r="G395" s="92"/>
      <c r="H395" s="60">
        <f t="shared" si="55"/>
        <v>846.26</v>
      </c>
    </row>
    <row r="396" spans="1:8" s="34" customFormat="1" ht="12" customHeight="1" thickBot="1">
      <c r="A396" s="62">
        <v>801</v>
      </c>
      <c r="B396" s="62"/>
      <c r="C396" s="61"/>
      <c r="D396" s="63" t="s">
        <v>99</v>
      </c>
      <c r="E396" s="48">
        <v>642528.39999999991</v>
      </c>
      <c r="F396" s="48">
        <f>SUM(F397)</f>
        <v>5649</v>
      </c>
      <c r="G396" s="48">
        <f>SUM(G397)</f>
        <v>5649</v>
      </c>
      <c r="H396" s="48">
        <f t="shared" si="55"/>
        <v>642528.39999999991</v>
      </c>
    </row>
    <row r="397" spans="1:8" s="34" customFormat="1" ht="35.25" customHeight="1" thickTop="1">
      <c r="A397" s="62"/>
      <c r="B397" s="147">
        <v>80153</v>
      </c>
      <c r="C397" s="44"/>
      <c r="D397" s="148" t="s">
        <v>208</v>
      </c>
      <c r="E397" s="123">
        <v>642528.39999999991</v>
      </c>
      <c r="F397" s="55">
        <f>SUM(F398,)</f>
        <v>5649</v>
      </c>
      <c r="G397" s="55">
        <f>SUM(G398,)</f>
        <v>5649</v>
      </c>
      <c r="H397" s="54">
        <f t="shared" si="55"/>
        <v>642528.39999999991</v>
      </c>
    </row>
    <row r="398" spans="1:8" s="34" customFormat="1" ht="12" customHeight="1">
      <c r="A398" s="62"/>
      <c r="B398" s="64"/>
      <c r="C398" s="44"/>
      <c r="D398" s="234" t="s">
        <v>209</v>
      </c>
      <c r="E398" s="224">
        <v>61922.69000000001</v>
      </c>
      <c r="F398" s="224">
        <f>SUM(F399:F403)</f>
        <v>5649</v>
      </c>
      <c r="G398" s="224">
        <f>SUM(G399:G403)</f>
        <v>5649</v>
      </c>
      <c r="H398" s="224">
        <f t="shared" si="55"/>
        <v>61922.69</v>
      </c>
    </row>
    <row r="399" spans="1:8" s="34" customFormat="1" ht="12" customHeight="1">
      <c r="A399" s="62"/>
      <c r="B399" s="64"/>
      <c r="C399" s="114">
        <v>4010</v>
      </c>
      <c r="D399" s="125" t="s">
        <v>40</v>
      </c>
      <c r="E399" s="92">
        <v>0</v>
      </c>
      <c r="F399" s="92">
        <v>4600</v>
      </c>
      <c r="G399" s="92"/>
      <c r="H399" s="92">
        <f t="shared" si="55"/>
        <v>4600</v>
      </c>
    </row>
    <row r="400" spans="1:8" s="34" customFormat="1" ht="12" customHeight="1">
      <c r="A400" s="62"/>
      <c r="B400" s="64"/>
      <c r="C400" s="149" t="s">
        <v>119</v>
      </c>
      <c r="D400" s="125" t="s">
        <v>41</v>
      </c>
      <c r="E400" s="92">
        <v>0</v>
      </c>
      <c r="F400" s="92">
        <v>882</v>
      </c>
      <c r="G400" s="92"/>
      <c r="H400" s="92">
        <f t="shared" si="55"/>
        <v>882</v>
      </c>
    </row>
    <row r="401" spans="1:8" s="34" customFormat="1" ht="12" customHeight="1">
      <c r="A401" s="62"/>
      <c r="B401" s="64"/>
      <c r="C401" s="149" t="s">
        <v>42</v>
      </c>
      <c r="D401" s="125" t="s">
        <v>43</v>
      </c>
      <c r="E401" s="92">
        <v>0</v>
      </c>
      <c r="F401" s="92">
        <v>98</v>
      </c>
      <c r="G401" s="92"/>
      <c r="H401" s="92">
        <f t="shared" si="55"/>
        <v>98</v>
      </c>
    </row>
    <row r="402" spans="1:8" s="34" customFormat="1" ht="12" customHeight="1">
      <c r="A402" s="143"/>
      <c r="B402" s="65"/>
      <c r="C402" s="150" t="s">
        <v>35</v>
      </c>
      <c r="D402" s="115" t="s">
        <v>36</v>
      </c>
      <c r="E402" s="92">
        <v>6135.33</v>
      </c>
      <c r="F402" s="92"/>
      <c r="G402" s="92">
        <v>5649</v>
      </c>
      <c r="H402" s="92">
        <f t="shared" si="55"/>
        <v>486.32999999999993</v>
      </c>
    </row>
    <row r="403" spans="1:8" s="34" customFormat="1" ht="12" customHeight="1">
      <c r="A403" s="146"/>
      <c r="B403" s="65"/>
      <c r="C403" s="151">
        <v>4710</v>
      </c>
      <c r="D403" s="115" t="s">
        <v>113</v>
      </c>
      <c r="E403" s="92">
        <v>0</v>
      </c>
      <c r="F403" s="92">
        <v>69</v>
      </c>
      <c r="G403" s="92"/>
      <c r="H403" s="92">
        <f t="shared" si="55"/>
        <v>69</v>
      </c>
    </row>
    <row r="404" spans="1:8" s="34" customFormat="1" ht="12" customHeight="1" thickBot="1">
      <c r="A404" s="144" t="s">
        <v>57</v>
      </c>
      <c r="B404" s="62"/>
      <c r="C404" s="61"/>
      <c r="D404" s="3" t="s">
        <v>15</v>
      </c>
      <c r="E404" s="48">
        <v>8584341.5600000005</v>
      </c>
      <c r="F404" s="48">
        <f>SUM(F405,)</f>
        <v>12970</v>
      </c>
      <c r="G404" s="48">
        <f>SUM(G405,)</f>
        <v>12970</v>
      </c>
      <c r="H404" s="48">
        <f t="shared" si="55"/>
        <v>8584341.5600000005</v>
      </c>
    </row>
    <row r="405" spans="1:8" s="34" customFormat="1" ht="12" customHeight="1" thickTop="1">
      <c r="A405" s="62"/>
      <c r="B405" s="145" t="s">
        <v>210</v>
      </c>
      <c r="C405" s="52"/>
      <c r="D405" s="1" t="s">
        <v>168</v>
      </c>
      <c r="E405" s="123">
        <v>1893294</v>
      </c>
      <c r="F405" s="55">
        <f>SUM(F406,)</f>
        <v>12970</v>
      </c>
      <c r="G405" s="55">
        <f>SUM(G406,)</f>
        <v>12970</v>
      </c>
      <c r="H405" s="54">
        <f t="shared" si="55"/>
        <v>1893294</v>
      </c>
    </row>
    <row r="406" spans="1:8" s="34" customFormat="1" ht="12" customHeight="1">
      <c r="A406" s="62"/>
      <c r="B406" s="64"/>
      <c r="C406" s="44"/>
      <c r="D406" s="234" t="s">
        <v>211</v>
      </c>
      <c r="E406" s="126">
        <v>1711494</v>
      </c>
      <c r="F406" s="233">
        <f>SUM(F407:F411)</f>
        <v>12970</v>
      </c>
      <c r="G406" s="233">
        <f>SUM(G407:G411)</f>
        <v>12970</v>
      </c>
      <c r="H406" s="224">
        <f t="shared" si="55"/>
        <v>1711494</v>
      </c>
    </row>
    <row r="407" spans="1:8" s="34" customFormat="1" ht="12" customHeight="1">
      <c r="A407" s="62"/>
      <c r="B407" s="64"/>
      <c r="C407" s="64">
        <v>4210</v>
      </c>
      <c r="D407" s="96" t="s">
        <v>36</v>
      </c>
      <c r="E407" s="72">
        <v>35711</v>
      </c>
      <c r="F407" s="92">
        <v>7270</v>
      </c>
      <c r="G407" s="92"/>
      <c r="H407" s="60">
        <f t="shared" si="55"/>
        <v>42981</v>
      </c>
    </row>
    <row r="408" spans="1:8" s="34" customFormat="1" ht="12" customHeight="1">
      <c r="A408" s="62"/>
      <c r="B408" s="64"/>
      <c r="C408" s="64">
        <v>4260</v>
      </c>
      <c r="D408" s="91" t="s">
        <v>84</v>
      </c>
      <c r="E408" s="72">
        <v>8000</v>
      </c>
      <c r="F408" s="92"/>
      <c r="G408" s="92">
        <v>5700</v>
      </c>
      <c r="H408" s="60">
        <f t="shared" si="55"/>
        <v>2300</v>
      </c>
    </row>
    <row r="409" spans="1:8" s="34" customFormat="1" ht="12" customHeight="1">
      <c r="A409" s="62"/>
      <c r="B409" s="64"/>
      <c r="C409" s="4" t="s">
        <v>212</v>
      </c>
      <c r="D409" s="96" t="s">
        <v>85</v>
      </c>
      <c r="E409" s="72">
        <v>63502</v>
      </c>
      <c r="F409" s="92">
        <v>5700</v>
      </c>
      <c r="G409" s="92"/>
      <c r="H409" s="60">
        <f t="shared" si="55"/>
        <v>69202</v>
      </c>
    </row>
    <row r="410" spans="1:8" s="34" customFormat="1" ht="12" customHeight="1">
      <c r="A410" s="62"/>
      <c r="B410" s="64"/>
      <c r="C410" s="64">
        <v>4280</v>
      </c>
      <c r="D410" s="91" t="s">
        <v>102</v>
      </c>
      <c r="E410" s="72">
        <v>1000</v>
      </c>
      <c r="F410" s="92"/>
      <c r="G410" s="92">
        <v>270</v>
      </c>
      <c r="H410" s="60">
        <f t="shared" si="55"/>
        <v>730</v>
      </c>
    </row>
    <row r="411" spans="1:8" s="34" customFormat="1" ht="12" customHeight="1">
      <c r="A411" s="62"/>
      <c r="B411" s="64"/>
      <c r="C411" s="64">
        <v>4300</v>
      </c>
      <c r="D411" s="91" t="s">
        <v>31</v>
      </c>
      <c r="E411" s="72">
        <v>111220</v>
      </c>
      <c r="F411" s="92"/>
      <c r="G411" s="92">
        <v>7000</v>
      </c>
      <c r="H411" s="60">
        <f t="shared" si="55"/>
        <v>104220</v>
      </c>
    </row>
    <row r="412" spans="1:8" s="34" customFormat="1" ht="11.25" customHeight="1" thickBot="1">
      <c r="A412" s="144" t="s">
        <v>213</v>
      </c>
      <c r="B412" s="62"/>
      <c r="C412" s="61"/>
      <c r="D412" s="3" t="s">
        <v>25</v>
      </c>
      <c r="E412" s="48">
        <v>59738067</v>
      </c>
      <c r="F412" s="48">
        <f>SUM(F415)</f>
        <v>2000</v>
      </c>
      <c r="G412" s="48">
        <f>SUM(G415)</f>
        <v>0</v>
      </c>
      <c r="H412" s="48">
        <f t="shared" si="55"/>
        <v>59740067</v>
      </c>
    </row>
    <row r="413" spans="1:8" s="34" customFormat="1" ht="12" customHeight="1" thickTop="1">
      <c r="A413" s="62"/>
      <c r="B413" s="131">
        <v>85502</v>
      </c>
      <c r="C413" s="95"/>
      <c r="D413" s="146" t="s">
        <v>37</v>
      </c>
      <c r="E413" s="72"/>
      <c r="F413" s="72"/>
      <c r="G413" s="152"/>
      <c r="H413" s="60"/>
    </row>
    <row r="414" spans="1:8" s="34" customFormat="1" ht="12" customHeight="1">
      <c r="A414" s="62"/>
      <c r="B414" s="131"/>
      <c r="C414" s="95"/>
      <c r="D414" s="146" t="s">
        <v>38</v>
      </c>
      <c r="E414" s="72"/>
      <c r="F414" s="72"/>
      <c r="G414" s="152"/>
      <c r="H414" s="60"/>
    </row>
    <row r="415" spans="1:8" s="34" customFormat="1" ht="12" customHeight="1">
      <c r="A415" s="63"/>
      <c r="B415" s="131"/>
      <c r="C415" s="95"/>
      <c r="D415" s="70" t="s">
        <v>39</v>
      </c>
      <c r="E415" s="55">
        <v>58857644</v>
      </c>
      <c r="F415" s="55">
        <f>SUM(F416)</f>
        <v>2000</v>
      </c>
      <c r="G415" s="55">
        <f>SUM(G416)</f>
        <v>0</v>
      </c>
      <c r="H415" s="54">
        <f t="shared" ref="H415:H454" si="56">SUM(E415+F415-G415)</f>
        <v>58859644</v>
      </c>
    </row>
    <row r="416" spans="1:8" s="34" customFormat="1" ht="24" customHeight="1">
      <c r="A416" s="63"/>
      <c r="B416" s="65"/>
      <c r="C416" s="44"/>
      <c r="D416" s="246" t="s">
        <v>214</v>
      </c>
      <c r="E416" s="233">
        <v>44520</v>
      </c>
      <c r="F416" s="233">
        <f>SUM(F417:F417)</f>
        <v>2000</v>
      </c>
      <c r="G416" s="233">
        <f>SUM(G417:G417)</f>
        <v>0</v>
      </c>
      <c r="H416" s="224">
        <f t="shared" si="56"/>
        <v>46520</v>
      </c>
    </row>
    <row r="417" spans="1:8" s="34" customFormat="1" ht="12" customHeight="1">
      <c r="A417" s="63"/>
      <c r="B417" s="62"/>
      <c r="C417" s="64">
        <v>3110</v>
      </c>
      <c r="D417" s="91" t="s">
        <v>30</v>
      </c>
      <c r="E417" s="72">
        <v>42520</v>
      </c>
      <c r="F417" s="92">
        <v>2000</v>
      </c>
      <c r="G417" s="92"/>
      <c r="H417" s="60">
        <f t="shared" si="56"/>
        <v>44520</v>
      </c>
    </row>
    <row r="418" spans="1:8" s="34" customFormat="1" ht="18.75" customHeight="1" thickBot="1">
      <c r="A418" s="153"/>
      <c r="B418" s="65"/>
      <c r="C418" s="64"/>
      <c r="D418" s="47" t="s">
        <v>215</v>
      </c>
      <c r="E418" s="48">
        <v>33092903.220000003</v>
      </c>
      <c r="F418" s="48">
        <f>SUM(F419,F431,F437,F455,F470)</f>
        <v>879524.52</v>
      </c>
      <c r="G418" s="48">
        <f>SUM(G419,G431,G437,G455,G470)</f>
        <v>153614.51999999999</v>
      </c>
      <c r="H418" s="48">
        <f t="shared" si="56"/>
        <v>33818813.219999999</v>
      </c>
    </row>
    <row r="419" spans="1:8" s="34" customFormat="1" ht="18" customHeight="1" thickTop="1" thickBot="1">
      <c r="A419" s="144" t="s">
        <v>216</v>
      </c>
      <c r="B419" s="62"/>
      <c r="C419" s="61"/>
      <c r="D419" s="3" t="s">
        <v>217</v>
      </c>
      <c r="E419" s="48">
        <v>1460475.2</v>
      </c>
      <c r="F419" s="48">
        <f>SUM(F420)</f>
        <v>5554</v>
      </c>
      <c r="G419" s="48">
        <f>SUM(G420)</f>
        <v>5554</v>
      </c>
      <c r="H419" s="48">
        <f t="shared" si="56"/>
        <v>1460475.2</v>
      </c>
    </row>
    <row r="420" spans="1:8" s="34" customFormat="1" ht="12" customHeight="1" thickTop="1">
      <c r="A420" s="62"/>
      <c r="B420" s="145" t="s">
        <v>218</v>
      </c>
      <c r="C420" s="52"/>
      <c r="D420" s="154" t="s">
        <v>219</v>
      </c>
      <c r="E420" s="123">
        <v>1064414.2</v>
      </c>
      <c r="F420" s="55">
        <f>SUM(F421)</f>
        <v>5554</v>
      </c>
      <c r="G420" s="55">
        <f>SUM(G421)</f>
        <v>5554</v>
      </c>
      <c r="H420" s="54">
        <f t="shared" si="56"/>
        <v>1064414.2</v>
      </c>
    </row>
    <row r="421" spans="1:8" s="34" customFormat="1" ht="22.5" customHeight="1">
      <c r="A421" s="62"/>
      <c r="B421" s="64"/>
      <c r="C421" s="44"/>
      <c r="D421" s="247" t="s">
        <v>220</v>
      </c>
      <c r="E421" s="126">
        <v>1064414.2</v>
      </c>
      <c r="F421" s="233">
        <f>SUM(F422:F430)</f>
        <v>5554</v>
      </c>
      <c r="G421" s="233">
        <f>SUM(G422:G430)</f>
        <v>5554</v>
      </c>
      <c r="H421" s="224">
        <f t="shared" si="56"/>
        <v>1064414.2</v>
      </c>
    </row>
    <row r="422" spans="1:8" s="34" customFormat="1" ht="12" customHeight="1">
      <c r="A422" s="63"/>
      <c r="B422" s="64"/>
      <c r="C422" s="4" t="s">
        <v>119</v>
      </c>
      <c r="D422" s="91" t="s">
        <v>41</v>
      </c>
      <c r="E422" s="72">
        <v>140036</v>
      </c>
      <c r="F422" s="72"/>
      <c r="G422" s="72">
        <v>61</v>
      </c>
      <c r="H422" s="60">
        <f t="shared" si="56"/>
        <v>139975</v>
      </c>
    </row>
    <row r="423" spans="1:8" s="34" customFormat="1" ht="12" customHeight="1">
      <c r="A423" s="63"/>
      <c r="B423" s="64"/>
      <c r="C423" s="4" t="s">
        <v>42</v>
      </c>
      <c r="D423" s="91" t="s">
        <v>43</v>
      </c>
      <c r="E423" s="72">
        <v>14982</v>
      </c>
      <c r="F423" s="72"/>
      <c r="G423" s="72">
        <v>8</v>
      </c>
      <c r="H423" s="60">
        <f t="shared" si="56"/>
        <v>14974</v>
      </c>
    </row>
    <row r="424" spans="1:8" s="34" customFormat="1" ht="12" customHeight="1">
      <c r="A424" s="63"/>
      <c r="B424" s="64"/>
      <c r="C424" s="95" t="s">
        <v>35</v>
      </c>
      <c r="D424" s="96" t="s">
        <v>36</v>
      </c>
      <c r="E424" s="72">
        <v>29621.200000000001</v>
      </c>
      <c r="F424" s="72">
        <v>5508</v>
      </c>
      <c r="G424" s="72"/>
      <c r="H424" s="60">
        <f t="shared" si="56"/>
        <v>35129.199999999997</v>
      </c>
    </row>
    <row r="425" spans="1:8" s="34" customFormat="1" ht="12" customHeight="1">
      <c r="A425" s="63"/>
      <c r="B425" s="64"/>
      <c r="C425" s="64">
        <v>4260</v>
      </c>
      <c r="D425" s="91" t="s">
        <v>84</v>
      </c>
      <c r="E425" s="72">
        <v>17887</v>
      </c>
      <c r="F425" s="72"/>
      <c r="G425" s="72">
        <v>3019</v>
      </c>
      <c r="H425" s="60">
        <f t="shared" si="56"/>
        <v>14868</v>
      </c>
    </row>
    <row r="426" spans="1:8" s="34" customFormat="1" ht="12" customHeight="1">
      <c r="A426" s="63"/>
      <c r="B426" s="64"/>
      <c r="C426" s="64">
        <v>4280</v>
      </c>
      <c r="D426" s="91" t="s">
        <v>102</v>
      </c>
      <c r="E426" s="72">
        <v>200</v>
      </c>
      <c r="F426" s="72"/>
      <c r="G426" s="72">
        <v>50</v>
      </c>
      <c r="H426" s="60">
        <f t="shared" si="56"/>
        <v>150</v>
      </c>
    </row>
    <row r="427" spans="1:8" s="34" customFormat="1" ht="12" customHeight="1">
      <c r="A427" s="63"/>
      <c r="B427" s="64"/>
      <c r="C427" s="4" t="s">
        <v>147</v>
      </c>
      <c r="D427" s="96" t="s">
        <v>31</v>
      </c>
      <c r="E427" s="72">
        <v>48363</v>
      </c>
      <c r="F427" s="72">
        <v>46</v>
      </c>
      <c r="G427" s="72"/>
      <c r="H427" s="60">
        <f t="shared" si="56"/>
        <v>48409</v>
      </c>
    </row>
    <row r="428" spans="1:8" s="34" customFormat="1" ht="12" customHeight="1">
      <c r="A428" s="63"/>
      <c r="B428" s="64"/>
      <c r="C428" s="64">
        <v>4360</v>
      </c>
      <c r="D428" s="91" t="s">
        <v>167</v>
      </c>
      <c r="E428" s="72">
        <v>2746</v>
      </c>
      <c r="F428" s="72"/>
      <c r="G428" s="72">
        <v>49</v>
      </c>
      <c r="H428" s="60">
        <f t="shared" si="56"/>
        <v>2697</v>
      </c>
    </row>
    <row r="429" spans="1:8" s="34" customFormat="1" ht="12" customHeight="1">
      <c r="A429" s="63"/>
      <c r="B429" s="64"/>
      <c r="C429" s="65">
        <v>4550</v>
      </c>
      <c r="D429" s="91" t="s">
        <v>221</v>
      </c>
      <c r="E429" s="72">
        <v>1820</v>
      </c>
      <c r="F429" s="72"/>
      <c r="G429" s="72">
        <v>1263</v>
      </c>
      <c r="H429" s="60">
        <f t="shared" si="56"/>
        <v>557</v>
      </c>
    </row>
    <row r="430" spans="1:8" s="34" customFormat="1" ht="21.6" customHeight="1">
      <c r="A430" s="63"/>
      <c r="B430" s="64"/>
      <c r="C430" s="77">
        <v>4700</v>
      </c>
      <c r="D430" s="133" t="s">
        <v>104</v>
      </c>
      <c r="E430" s="72">
        <v>2200</v>
      </c>
      <c r="F430" s="72"/>
      <c r="G430" s="72">
        <v>1104</v>
      </c>
      <c r="H430" s="60">
        <f t="shared" si="56"/>
        <v>1096</v>
      </c>
    </row>
    <row r="431" spans="1:8" s="34" customFormat="1" ht="12" customHeight="1" thickBot="1">
      <c r="A431" s="144" t="s">
        <v>222</v>
      </c>
      <c r="B431" s="62"/>
      <c r="C431" s="61"/>
      <c r="D431" s="3" t="s">
        <v>223</v>
      </c>
      <c r="E431" s="48">
        <v>4285716.99</v>
      </c>
      <c r="F431" s="48">
        <f>SUM(F432)</f>
        <v>11508.79</v>
      </c>
      <c r="G431" s="48">
        <f>SUM(G432)</f>
        <v>11508.79</v>
      </c>
      <c r="H431" s="48">
        <f t="shared" si="56"/>
        <v>4285716.99</v>
      </c>
    </row>
    <row r="432" spans="1:8" s="34" customFormat="1" ht="12" customHeight="1" thickTop="1">
      <c r="A432" s="62"/>
      <c r="B432" s="145" t="s">
        <v>224</v>
      </c>
      <c r="C432" s="52"/>
      <c r="D432" s="104" t="s">
        <v>64</v>
      </c>
      <c r="E432" s="123">
        <v>4238051.99</v>
      </c>
      <c r="F432" s="55">
        <f>SUM(F433)</f>
        <v>11508.79</v>
      </c>
      <c r="G432" s="55">
        <f>SUM(G433)</f>
        <v>11508.79</v>
      </c>
      <c r="H432" s="54">
        <f t="shared" si="56"/>
        <v>4238051.99</v>
      </c>
    </row>
    <row r="433" spans="1:8" s="34" customFormat="1" ht="12" customHeight="1">
      <c r="A433" s="62"/>
      <c r="B433" s="64"/>
      <c r="C433" s="44"/>
      <c r="D433" s="248" t="s">
        <v>225</v>
      </c>
      <c r="E433" s="126">
        <v>4238051.99</v>
      </c>
      <c r="F433" s="233">
        <f>SUM(F434:F436)</f>
        <v>11508.79</v>
      </c>
      <c r="G433" s="233">
        <f>SUM(G434:G436)</f>
        <v>11508.79</v>
      </c>
      <c r="H433" s="224">
        <f t="shared" si="56"/>
        <v>4238051.99</v>
      </c>
    </row>
    <row r="434" spans="1:8" s="34" customFormat="1" ht="12" customHeight="1">
      <c r="A434" s="62"/>
      <c r="B434" s="64"/>
      <c r="C434" s="4" t="s">
        <v>35</v>
      </c>
      <c r="D434" s="96" t="s">
        <v>36</v>
      </c>
      <c r="E434" s="72">
        <v>771522</v>
      </c>
      <c r="F434" s="92">
        <v>3830.48</v>
      </c>
      <c r="G434" s="92"/>
      <c r="H434" s="60">
        <f t="shared" si="56"/>
        <v>775352.48</v>
      </c>
    </row>
    <row r="435" spans="1:8" s="34" customFormat="1" ht="12" customHeight="1">
      <c r="A435" s="63"/>
      <c r="B435" s="64"/>
      <c r="C435" s="4" t="s">
        <v>212</v>
      </c>
      <c r="D435" s="91" t="s">
        <v>85</v>
      </c>
      <c r="E435" s="72">
        <v>679676</v>
      </c>
      <c r="F435" s="92">
        <v>7678.31</v>
      </c>
      <c r="G435" s="92"/>
      <c r="H435" s="60">
        <f t="shared" si="56"/>
        <v>687354.31</v>
      </c>
    </row>
    <row r="436" spans="1:8" s="34" customFormat="1" ht="12" customHeight="1">
      <c r="A436" s="155"/>
      <c r="B436" s="118"/>
      <c r="C436" s="156" t="s">
        <v>147</v>
      </c>
      <c r="D436" s="104" t="s">
        <v>31</v>
      </c>
      <c r="E436" s="120">
        <v>164372</v>
      </c>
      <c r="F436" s="123"/>
      <c r="G436" s="123">
        <v>11508.79</v>
      </c>
      <c r="H436" s="55">
        <f t="shared" si="56"/>
        <v>152863.21</v>
      </c>
    </row>
    <row r="437" spans="1:8" s="34" customFormat="1" ht="12" customHeight="1" thickBot="1">
      <c r="A437" s="144" t="s">
        <v>226</v>
      </c>
      <c r="B437" s="62"/>
      <c r="C437" s="61"/>
      <c r="D437" s="3" t="s">
        <v>92</v>
      </c>
      <c r="E437" s="48">
        <v>24556779</v>
      </c>
      <c r="F437" s="48">
        <f>SUM(F438)</f>
        <v>838721.86</v>
      </c>
      <c r="G437" s="48">
        <f>SUM(G438)</f>
        <v>112811.86</v>
      </c>
      <c r="H437" s="48">
        <f t="shared" si="56"/>
        <v>25282689</v>
      </c>
    </row>
    <row r="438" spans="1:8" s="34" customFormat="1" ht="12" customHeight="1" thickTop="1">
      <c r="A438" s="62"/>
      <c r="B438" s="145" t="s">
        <v>227</v>
      </c>
      <c r="C438" s="52"/>
      <c r="D438" s="154" t="s">
        <v>228</v>
      </c>
      <c r="E438" s="123">
        <v>24556779</v>
      </c>
      <c r="F438" s="55">
        <f>SUM(F439)</f>
        <v>838721.86</v>
      </c>
      <c r="G438" s="55">
        <f>SUM(G439)</f>
        <v>112811.86</v>
      </c>
      <c r="H438" s="54">
        <f t="shared" si="56"/>
        <v>25282689</v>
      </c>
    </row>
    <row r="439" spans="1:8" s="34" customFormat="1" ht="12" customHeight="1">
      <c r="A439" s="62"/>
      <c r="B439" s="64"/>
      <c r="C439" s="44"/>
      <c r="D439" s="249" t="s">
        <v>225</v>
      </c>
      <c r="E439" s="126">
        <v>24556779</v>
      </c>
      <c r="F439" s="233">
        <f>SUM(F440:F454)</f>
        <v>838721.86</v>
      </c>
      <c r="G439" s="233">
        <f>SUM(G440:G454)</f>
        <v>112811.86</v>
      </c>
      <c r="H439" s="224">
        <f t="shared" si="56"/>
        <v>25282689</v>
      </c>
    </row>
    <row r="440" spans="1:8" s="34" customFormat="1" ht="21.75" customHeight="1">
      <c r="A440" s="62"/>
      <c r="B440" s="64"/>
      <c r="C440" s="57" t="s">
        <v>229</v>
      </c>
      <c r="D440" s="86" t="s">
        <v>230</v>
      </c>
      <c r="E440" s="72">
        <v>724856</v>
      </c>
      <c r="F440" s="92">
        <v>698850</v>
      </c>
      <c r="G440" s="92">
        <v>3201</v>
      </c>
      <c r="H440" s="60">
        <f t="shared" si="56"/>
        <v>1420505</v>
      </c>
    </row>
    <row r="441" spans="1:8" s="34" customFormat="1" ht="12" customHeight="1">
      <c r="A441" s="62"/>
      <c r="B441" s="64"/>
      <c r="C441" s="157">
        <v>4050</v>
      </c>
      <c r="D441" s="158" t="s">
        <v>231</v>
      </c>
      <c r="E441" s="72">
        <v>14429937</v>
      </c>
      <c r="F441" s="92"/>
      <c r="G441" s="92">
        <v>85058</v>
      </c>
      <c r="H441" s="60">
        <f t="shared" si="56"/>
        <v>14344879</v>
      </c>
    </row>
    <row r="442" spans="1:8" s="34" customFormat="1" ht="21" customHeight="1">
      <c r="A442" s="62"/>
      <c r="B442" s="64"/>
      <c r="C442" s="157">
        <v>4060</v>
      </c>
      <c r="D442" s="159" t="s">
        <v>232</v>
      </c>
      <c r="E442" s="72">
        <v>1054514</v>
      </c>
      <c r="F442" s="92">
        <v>85058</v>
      </c>
      <c r="G442" s="92"/>
      <c r="H442" s="60">
        <f t="shared" si="56"/>
        <v>1139572</v>
      </c>
    </row>
    <row r="443" spans="1:8" s="34" customFormat="1" ht="12" customHeight="1">
      <c r="A443" s="153"/>
      <c r="B443" s="65"/>
      <c r="C443" s="4" t="s">
        <v>119</v>
      </c>
      <c r="D443" s="91" t="s">
        <v>41</v>
      </c>
      <c r="E443" s="72">
        <v>54189</v>
      </c>
      <c r="F443" s="92"/>
      <c r="G443" s="92">
        <v>78</v>
      </c>
      <c r="H443" s="60">
        <f t="shared" si="56"/>
        <v>54111</v>
      </c>
    </row>
    <row r="444" spans="1:8" s="34" customFormat="1" ht="12" customHeight="1">
      <c r="A444" s="153"/>
      <c r="B444" s="65"/>
      <c r="C444" s="64">
        <v>4120</v>
      </c>
      <c r="D444" s="91" t="s">
        <v>43</v>
      </c>
      <c r="E444" s="72">
        <v>6915</v>
      </c>
      <c r="F444" s="92"/>
      <c r="G444" s="92">
        <v>10</v>
      </c>
      <c r="H444" s="60">
        <f t="shared" si="56"/>
        <v>6905</v>
      </c>
    </row>
    <row r="445" spans="1:8" s="34" customFormat="1" ht="21.75" customHeight="1">
      <c r="A445" s="153"/>
      <c r="B445" s="65"/>
      <c r="C445" s="160" t="s">
        <v>233</v>
      </c>
      <c r="D445" s="161" t="s">
        <v>234</v>
      </c>
      <c r="E445" s="72">
        <v>4615386</v>
      </c>
      <c r="F445" s="92"/>
      <c r="G445" s="92">
        <v>5766</v>
      </c>
      <c r="H445" s="60">
        <f t="shared" si="56"/>
        <v>4609620</v>
      </c>
    </row>
    <row r="446" spans="1:8" s="34" customFormat="1" ht="12" customHeight="1">
      <c r="A446" s="153"/>
      <c r="B446" s="65"/>
      <c r="C446" s="4" t="s">
        <v>35</v>
      </c>
      <c r="D446" s="96" t="s">
        <v>36</v>
      </c>
      <c r="E446" s="72">
        <v>960502</v>
      </c>
      <c r="F446" s="92">
        <v>10354.879999999999</v>
      </c>
      <c r="G446" s="92"/>
      <c r="H446" s="60">
        <f t="shared" si="56"/>
        <v>970856.88</v>
      </c>
    </row>
    <row r="447" spans="1:8" s="34" customFormat="1" ht="12" customHeight="1">
      <c r="A447" s="153"/>
      <c r="B447" s="65"/>
      <c r="C447" s="4" t="s">
        <v>124</v>
      </c>
      <c r="D447" s="91" t="s">
        <v>84</v>
      </c>
      <c r="E447" s="72">
        <v>308715</v>
      </c>
      <c r="F447" s="92"/>
      <c r="G447" s="92">
        <v>5788.74</v>
      </c>
      <c r="H447" s="60">
        <f t="shared" si="56"/>
        <v>302926.26</v>
      </c>
    </row>
    <row r="448" spans="1:8" s="34" customFormat="1" ht="12" customHeight="1">
      <c r="A448" s="153"/>
      <c r="B448" s="65"/>
      <c r="C448" s="4" t="s">
        <v>212</v>
      </c>
      <c r="D448" s="91" t="s">
        <v>85</v>
      </c>
      <c r="E448" s="72">
        <v>27709</v>
      </c>
      <c r="F448" s="92">
        <v>5586</v>
      </c>
      <c r="G448" s="92"/>
      <c r="H448" s="60">
        <f t="shared" si="56"/>
        <v>33295</v>
      </c>
    </row>
    <row r="449" spans="1:8" s="34" customFormat="1" ht="12" customHeight="1">
      <c r="A449" s="153"/>
      <c r="B449" s="65"/>
      <c r="C449" s="64">
        <v>4280</v>
      </c>
      <c r="D449" s="91" t="s">
        <v>102</v>
      </c>
      <c r="E449" s="72">
        <v>75000</v>
      </c>
      <c r="F449" s="92"/>
      <c r="G449" s="92">
        <v>8429.1200000000008</v>
      </c>
      <c r="H449" s="60">
        <f t="shared" si="56"/>
        <v>66570.880000000005</v>
      </c>
    </row>
    <row r="450" spans="1:8" s="34" customFormat="1" ht="12" customHeight="1">
      <c r="A450" s="153"/>
      <c r="B450" s="65"/>
      <c r="C450" s="4" t="s">
        <v>147</v>
      </c>
      <c r="D450" s="91" t="s">
        <v>31</v>
      </c>
      <c r="E450" s="72">
        <v>139120</v>
      </c>
      <c r="F450" s="92">
        <v>11412.98</v>
      </c>
      <c r="G450" s="92"/>
      <c r="H450" s="60">
        <f t="shared" si="56"/>
        <v>150532.98000000001</v>
      </c>
    </row>
    <row r="451" spans="1:8" s="34" customFormat="1" ht="12" customHeight="1">
      <c r="A451" s="162"/>
      <c r="B451" s="65"/>
      <c r="C451" s="64">
        <v>4360</v>
      </c>
      <c r="D451" s="91" t="s">
        <v>167</v>
      </c>
      <c r="E451" s="72">
        <v>15000</v>
      </c>
      <c r="F451" s="92"/>
      <c r="G451" s="92">
        <v>3189</v>
      </c>
      <c r="H451" s="60">
        <f t="shared" si="56"/>
        <v>11811</v>
      </c>
    </row>
    <row r="452" spans="1:8" s="34" customFormat="1" ht="12" customHeight="1">
      <c r="A452" s="162"/>
      <c r="B452" s="65"/>
      <c r="C452" s="64">
        <v>4410</v>
      </c>
      <c r="D452" s="96" t="s">
        <v>86</v>
      </c>
      <c r="E452" s="72">
        <v>3000</v>
      </c>
      <c r="F452" s="92">
        <v>27060</v>
      </c>
      <c r="G452" s="92">
        <v>1266</v>
      </c>
      <c r="H452" s="60">
        <f t="shared" si="56"/>
        <v>28794</v>
      </c>
    </row>
    <row r="453" spans="1:8" s="34" customFormat="1" ht="12" customHeight="1">
      <c r="A453" s="162"/>
      <c r="B453" s="65"/>
      <c r="C453" s="64">
        <v>4430</v>
      </c>
      <c r="D453" s="91" t="s">
        <v>87</v>
      </c>
      <c r="E453" s="72">
        <v>7136</v>
      </c>
      <c r="F453" s="92">
        <v>400</v>
      </c>
      <c r="G453" s="92"/>
      <c r="H453" s="60">
        <f t="shared" si="56"/>
        <v>7536</v>
      </c>
    </row>
    <row r="454" spans="1:8" s="34" customFormat="1" ht="12" customHeight="1">
      <c r="A454" s="162"/>
      <c r="B454" s="65"/>
      <c r="C454" s="64">
        <v>4510</v>
      </c>
      <c r="D454" s="91" t="s">
        <v>95</v>
      </c>
      <c r="E454" s="72">
        <v>4800</v>
      </c>
      <c r="F454" s="92"/>
      <c r="G454" s="92">
        <v>26</v>
      </c>
      <c r="H454" s="60">
        <f t="shared" si="56"/>
        <v>4774</v>
      </c>
    </row>
    <row r="455" spans="1:8" s="34" customFormat="1" ht="12" customHeight="1" thickBot="1">
      <c r="A455" s="144" t="s">
        <v>57</v>
      </c>
      <c r="B455" s="62"/>
      <c r="C455" s="61"/>
      <c r="D455" s="3" t="s">
        <v>15</v>
      </c>
      <c r="E455" s="48">
        <v>824967</v>
      </c>
      <c r="F455" s="48">
        <f>SUM(F456,)</f>
        <v>20637</v>
      </c>
      <c r="G455" s="48">
        <f>SUM(G456,)</f>
        <v>20637</v>
      </c>
      <c r="H455" s="48">
        <f t="shared" ref="H455:H478" si="57">SUM(E455+F455-G455)</f>
        <v>824967</v>
      </c>
    </row>
    <row r="456" spans="1:8" s="34" customFormat="1" ht="12" customHeight="1" thickTop="1">
      <c r="A456" s="62"/>
      <c r="B456" s="145" t="s">
        <v>235</v>
      </c>
      <c r="C456" s="52"/>
      <c r="D456" s="1" t="s">
        <v>236</v>
      </c>
      <c r="E456" s="123">
        <v>769200</v>
      </c>
      <c r="F456" s="55">
        <f>SUM(F457,)</f>
        <v>20637</v>
      </c>
      <c r="G456" s="55">
        <f>SUM(G457,)</f>
        <v>20637</v>
      </c>
      <c r="H456" s="54">
        <f t="shared" si="57"/>
        <v>769200</v>
      </c>
    </row>
    <row r="457" spans="1:8" s="34" customFormat="1" ht="21.75" customHeight="1">
      <c r="A457" s="62"/>
      <c r="B457" s="64"/>
      <c r="C457" s="44"/>
      <c r="D457" s="246" t="s">
        <v>237</v>
      </c>
      <c r="E457" s="126">
        <v>757200</v>
      </c>
      <c r="F457" s="233">
        <f>SUM(F458:F469)</f>
        <v>20637</v>
      </c>
      <c r="G457" s="233">
        <f>SUM(G458:G469)</f>
        <v>20637</v>
      </c>
      <c r="H457" s="224">
        <f t="shared" si="57"/>
        <v>757200</v>
      </c>
    </row>
    <row r="458" spans="1:8" s="34" customFormat="1" ht="12" customHeight="1">
      <c r="A458" s="62"/>
      <c r="B458" s="64"/>
      <c r="C458" s="4" t="s">
        <v>115</v>
      </c>
      <c r="D458" s="91" t="s">
        <v>40</v>
      </c>
      <c r="E458" s="72">
        <v>244533</v>
      </c>
      <c r="F458" s="92">
        <v>17210</v>
      </c>
      <c r="G458" s="92"/>
      <c r="H458" s="60">
        <f t="shared" si="57"/>
        <v>261743</v>
      </c>
    </row>
    <row r="459" spans="1:8" s="34" customFormat="1" ht="12" customHeight="1">
      <c r="A459" s="153"/>
      <c r="B459" s="65"/>
      <c r="C459" s="4" t="s">
        <v>119</v>
      </c>
      <c r="D459" s="91" t="s">
        <v>41</v>
      </c>
      <c r="E459" s="72">
        <v>44658</v>
      </c>
      <c r="F459" s="92">
        <v>3006</v>
      </c>
      <c r="G459" s="92"/>
      <c r="H459" s="60">
        <f t="shared" si="57"/>
        <v>47664</v>
      </c>
    </row>
    <row r="460" spans="1:8" s="34" customFormat="1" ht="12" customHeight="1">
      <c r="A460" s="153"/>
      <c r="B460" s="65"/>
      <c r="C460" s="64">
        <v>4120</v>
      </c>
      <c r="D460" s="91" t="s">
        <v>43</v>
      </c>
      <c r="E460" s="72">
        <v>6048</v>
      </c>
      <c r="F460" s="92">
        <v>421</v>
      </c>
      <c r="G460" s="92"/>
      <c r="H460" s="60">
        <f t="shared" si="57"/>
        <v>6469</v>
      </c>
    </row>
    <row r="461" spans="1:8" s="34" customFormat="1" ht="12" customHeight="1">
      <c r="A461" s="153"/>
      <c r="B461" s="65"/>
      <c r="C461" s="64">
        <v>4170</v>
      </c>
      <c r="D461" s="91" t="s">
        <v>83</v>
      </c>
      <c r="E461" s="72">
        <v>237356</v>
      </c>
      <c r="F461" s="92"/>
      <c r="G461" s="92">
        <v>5630</v>
      </c>
      <c r="H461" s="60">
        <f t="shared" si="57"/>
        <v>231726</v>
      </c>
    </row>
    <row r="462" spans="1:8" s="34" customFormat="1" ht="12" customHeight="1">
      <c r="A462" s="153"/>
      <c r="B462" s="65"/>
      <c r="C462" s="98">
        <v>4210</v>
      </c>
      <c r="D462" s="96" t="s">
        <v>36</v>
      </c>
      <c r="E462" s="72">
        <v>42458</v>
      </c>
      <c r="F462" s="92"/>
      <c r="G462" s="92">
        <v>3323</v>
      </c>
      <c r="H462" s="60">
        <f t="shared" si="57"/>
        <v>39135</v>
      </c>
    </row>
    <row r="463" spans="1:8" s="34" customFormat="1" ht="12" customHeight="1">
      <c r="A463" s="153"/>
      <c r="B463" s="65"/>
      <c r="C463" s="98">
        <v>4260</v>
      </c>
      <c r="D463" s="99" t="s">
        <v>84</v>
      </c>
      <c r="E463" s="72">
        <v>21500</v>
      </c>
      <c r="F463" s="92"/>
      <c r="G463" s="92">
        <v>5700</v>
      </c>
      <c r="H463" s="60">
        <f t="shared" si="57"/>
        <v>15800</v>
      </c>
    </row>
    <row r="464" spans="1:8" s="34" customFormat="1" ht="12" customHeight="1">
      <c r="A464" s="153"/>
      <c r="B464" s="65"/>
      <c r="C464" s="98">
        <v>4270</v>
      </c>
      <c r="D464" s="99" t="s">
        <v>85</v>
      </c>
      <c r="E464" s="72">
        <v>5837</v>
      </c>
      <c r="F464" s="92"/>
      <c r="G464" s="92">
        <v>2147</v>
      </c>
      <c r="H464" s="60">
        <f t="shared" si="57"/>
        <v>3690</v>
      </c>
    </row>
    <row r="465" spans="1:8" s="34" customFormat="1" ht="12" customHeight="1">
      <c r="A465" s="153"/>
      <c r="B465" s="65"/>
      <c r="C465" s="98">
        <v>4280</v>
      </c>
      <c r="D465" s="99" t="s">
        <v>102</v>
      </c>
      <c r="E465" s="72">
        <v>300</v>
      </c>
      <c r="F465" s="92"/>
      <c r="G465" s="92">
        <v>145</v>
      </c>
      <c r="H465" s="60">
        <f t="shared" si="57"/>
        <v>155</v>
      </c>
    </row>
    <row r="466" spans="1:8" s="34" customFormat="1" ht="12" customHeight="1">
      <c r="A466" s="153"/>
      <c r="B466" s="65"/>
      <c r="C466" s="98">
        <v>4300</v>
      </c>
      <c r="D466" s="99" t="s">
        <v>31</v>
      </c>
      <c r="E466" s="72">
        <v>122768</v>
      </c>
      <c r="F466" s="92"/>
      <c r="G466" s="92">
        <v>1780</v>
      </c>
      <c r="H466" s="60">
        <f t="shared" si="57"/>
        <v>120988</v>
      </c>
    </row>
    <row r="467" spans="1:8" s="34" customFormat="1" ht="12" customHeight="1">
      <c r="A467" s="153"/>
      <c r="B467" s="65"/>
      <c r="C467" s="98">
        <v>4360</v>
      </c>
      <c r="D467" s="99" t="s">
        <v>238</v>
      </c>
      <c r="E467" s="72">
        <v>1600</v>
      </c>
      <c r="F467" s="92"/>
      <c r="G467" s="92">
        <v>180</v>
      </c>
      <c r="H467" s="60">
        <f t="shared" si="57"/>
        <v>1420</v>
      </c>
    </row>
    <row r="468" spans="1:8" s="34" customFormat="1" ht="23.25" customHeight="1">
      <c r="A468" s="153"/>
      <c r="B468" s="65"/>
      <c r="C468" s="77">
        <v>4700</v>
      </c>
      <c r="D468" s="116" t="s">
        <v>104</v>
      </c>
      <c r="E468" s="72">
        <v>3422</v>
      </c>
      <c r="F468" s="92"/>
      <c r="G468" s="92">
        <v>1462</v>
      </c>
      <c r="H468" s="60">
        <f t="shared" si="57"/>
        <v>1960</v>
      </c>
    </row>
    <row r="469" spans="1:8" s="34" customFormat="1" ht="12" customHeight="1">
      <c r="A469" s="153"/>
      <c r="B469" s="65"/>
      <c r="C469" s="64">
        <v>4710</v>
      </c>
      <c r="D469" s="96" t="s">
        <v>113</v>
      </c>
      <c r="E469" s="72">
        <v>1003</v>
      </c>
      <c r="F469" s="92"/>
      <c r="G469" s="92">
        <v>270</v>
      </c>
      <c r="H469" s="60">
        <f t="shared" si="57"/>
        <v>733</v>
      </c>
    </row>
    <row r="470" spans="1:8" s="34" customFormat="1" ht="12" customHeight="1" thickBot="1">
      <c r="A470" s="75">
        <v>853</v>
      </c>
      <c r="B470" s="62"/>
      <c r="C470" s="61"/>
      <c r="D470" s="63" t="s">
        <v>179</v>
      </c>
      <c r="E470" s="48">
        <v>758646.96</v>
      </c>
      <c r="F470" s="51">
        <f>SUM(F471,)</f>
        <v>3102.87</v>
      </c>
      <c r="G470" s="51">
        <f>SUM(G471,)</f>
        <v>3102.87</v>
      </c>
      <c r="H470" s="48">
        <f t="shared" si="57"/>
        <v>758646.96</v>
      </c>
    </row>
    <row r="471" spans="1:8" s="34" customFormat="1" ht="12" customHeight="1" thickTop="1">
      <c r="A471" s="75"/>
      <c r="B471" s="65">
        <v>85321</v>
      </c>
      <c r="C471" s="44"/>
      <c r="D471" s="53" t="s">
        <v>239</v>
      </c>
      <c r="E471" s="123">
        <v>702180</v>
      </c>
      <c r="F471" s="55">
        <f>SUM(F472,)</f>
        <v>3102.87</v>
      </c>
      <c r="G471" s="55">
        <f>SUM(G472,)</f>
        <v>3102.87</v>
      </c>
      <c r="H471" s="54">
        <f t="shared" si="57"/>
        <v>702180</v>
      </c>
    </row>
    <row r="472" spans="1:8" s="34" customFormat="1" ht="12" customHeight="1">
      <c r="A472" s="75"/>
      <c r="B472" s="65"/>
      <c r="C472" s="44"/>
      <c r="D472" s="238" t="s">
        <v>240</v>
      </c>
      <c r="E472" s="126">
        <v>395300</v>
      </c>
      <c r="F472" s="233">
        <f>SUM(F473:F478)</f>
        <v>3102.87</v>
      </c>
      <c r="G472" s="233">
        <f>SUM(G473:G478)</f>
        <v>3102.87</v>
      </c>
      <c r="H472" s="224">
        <f t="shared" si="57"/>
        <v>395300</v>
      </c>
    </row>
    <row r="473" spans="1:8" s="34" customFormat="1" ht="12" customHeight="1">
      <c r="A473" s="75"/>
      <c r="B473" s="65"/>
      <c r="C473" s="64">
        <v>4110</v>
      </c>
      <c r="D473" s="91" t="s">
        <v>41</v>
      </c>
      <c r="E473" s="72">
        <v>24200</v>
      </c>
      <c r="F473" s="72">
        <v>302.87</v>
      </c>
      <c r="G473" s="72"/>
      <c r="H473" s="60">
        <f t="shared" si="57"/>
        <v>24502.87</v>
      </c>
    </row>
    <row r="474" spans="1:8" s="34" customFormat="1" ht="12" customHeight="1">
      <c r="A474" s="75"/>
      <c r="B474" s="65"/>
      <c r="C474" s="64">
        <v>4120</v>
      </c>
      <c r="D474" s="91" t="s">
        <v>43</v>
      </c>
      <c r="E474" s="72">
        <v>1120</v>
      </c>
      <c r="F474" s="72">
        <v>100</v>
      </c>
      <c r="G474" s="72"/>
      <c r="H474" s="60">
        <f t="shared" si="57"/>
        <v>1220</v>
      </c>
    </row>
    <row r="475" spans="1:8" s="34" customFormat="1" ht="12" customHeight="1">
      <c r="A475" s="75"/>
      <c r="B475" s="65"/>
      <c r="C475" s="64">
        <v>4170</v>
      </c>
      <c r="D475" s="91" t="s">
        <v>83</v>
      </c>
      <c r="E475" s="72">
        <v>166150</v>
      </c>
      <c r="F475" s="72">
        <v>700</v>
      </c>
      <c r="G475" s="72"/>
      <c r="H475" s="60">
        <f t="shared" si="57"/>
        <v>166850</v>
      </c>
    </row>
    <row r="476" spans="1:8" s="34" customFormat="1" ht="12" customHeight="1">
      <c r="A476" s="75"/>
      <c r="B476" s="65"/>
      <c r="C476" s="98">
        <v>4210</v>
      </c>
      <c r="D476" s="96" t="s">
        <v>36</v>
      </c>
      <c r="E476" s="72">
        <v>3810</v>
      </c>
      <c r="F476" s="163"/>
      <c r="G476" s="72">
        <v>3102.87</v>
      </c>
      <c r="H476" s="60">
        <f t="shared" si="57"/>
        <v>707.13000000000011</v>
      </c>
    </row>
    <row r="477" spans="1:8" s="34" customFormat="1" ht="12" customHeight="1">
      <c r="A477" s="75"/>
      <c r="B477" s="62"/>
      <c r="C477" s="64">
        <v>4300</v>
      </c>
      <c r="D477" s="91" t="s">
        <v>31</v>
      </c>
      <c r="E477" s="72">
        <v>199100</v>
      </c>
      <c r="F477" s="72">
        <v>1800</v>
      </c>
      <c r="G477" s="72"/>
      <c r="H477" s="60">
        <f t="shared" si="57"/>
        <v>200900</v>
      </c>
    </row>
    <row r="478" spans="1:8" s="34" customFormat="1" ht="12" customHeight="1">
      <c r="A478" s="75"/>
      <c r="B478" s="62"/>
      <c r="C478" s="64">
        <v>4710</v>
      </c>
      <c r="D478" s="96" t="s">
        <v>113</v>
      </c>
      <c r="E478" s="72">
        <v>420</v>
      </c>
      <c r="F478" s="72">
        <v>200</v>
      </c>
      <c r="G478" s="72"/>
      <c r="H478" s="60">
        <f t="shared" si="57"/>
        <v>620</v>
      </c>
    </row>
    <row r="479" spans="1:8" s="34" customFormat="1" ht="2.25" customHeight="1">
      <c r="A479" s="164"/>
      <c r="B479" s="164"/>
      <c r="C479" s="165"/>
      <c r="D479" s="166"/>
      <c r="E479" s="54"/>
      <c r="F479" s="54"/>
      <c r="G479" s="54"/>
      <c r="H479" s="55"/>
    </row>
    <row r="480" spans="1:8" s="34" customFormat="1" ht="12.95" customHeight="1"/>
    <row r="481" s="34" customFormat="1" ht="12.95" customHeight="1"/>
    <row r="482" s="34" customFormat="1" ht="12.95" customHeight="1"/>
    <row r="483" s="34" customFormat="1" ht="12.95" customHeight="1"/>
    <row r="484" s="34" customFormat="1" ht="12.95" customHeight="1"/>
    <row r="485" s="34" customFormat="1" ht="12.95" customHeight="1"/>
    <row r="486" s="34" customFormat="1" ht="12.95" customHeight="1"/>
    <row r="487" s="34" customFormat="1" ht="12.95" customHeight="1"/>
    <row r="488" s="34" customFormat="1" ht="12.95" customHeight="1"/>
    <row r="489" s="34" customFormat="1" ht="12.95" customHeight="1"/>
    <row r="490" s="34" customFormat="1" ht="12.95" customHeight="1"/>
    <row r="491" s="34" customFormat="1" ht="12.95" customHeight="1"/>
    <row r="492" s="34" customFormat="1" ht="12.95" customHeight="1"/>
    <row r="493" s="34" customFormat="1" ht="12.95" customHeight="1"/>
    <row r="494" s="34" customFormat="1" ht="12.95" customHeight="1"/>
    <row r="495" s="34" customFormat="1" ht="12.95" customHeight="1"/>
    <row r="496" s="34" customFormat="1" ht="12.95" customHeight="1"/>
    <row r="497" s="34" customFormat="1" ht="12.95" customHeight="1"/>
    <row r="498" s="34" customFormat="1" ht="12.95" customHeight="1"/>
    <row r="499" s="34" customFormat="1" ht="12.95" customHeight="1"/>
    <row r="500" s="34" customFormat="1" ht="12.95" customHeight="1"/>
    <row r="501" s="34" customFormat="1" ht="12.95" customHeight="1"/>
    <row r="502" s="34" customFormat="1" ht="12.95" customHeight="1"/>
    <row r="503" s="34" customFormat="1" ht="12.95" customHeight="1"/>
    <row r="504" s="34" customFormat="1" ht="12.95" customHeight="1"/>
    <row r="505" s="34" customFormat="1" ht="12.95" customHeight="1"/>
    <row r="506" s="34" customFormat="1" ht="12.95" customHeight="1"/>
    <row r="507" s="34" customFormat="1" ht="12.95" customHeight="1"/>
    <row r="508" s="34" customFormat="1" ht="12.95" customHeight="1"/>
    <row r="509" s="34" customFormat="1" ht="12.95" customHeight="1"/>
    <row r="510" s="34" customFormat="1" ht="12.95" customHeight="1"/>
    <row r="511" s="34" customFormat="1" ht="12.95" customHeight="1"/>
    <row r="512" s="34" customFormat="1" ht="12.95" customHeight="1"/>
    <row r="513" s="34" customFormat="1" ht="12.95" customHeight="1"/>
    <row r="514" s="34" customFormat="1" ht="12.95" customHeight="1"/>
    <row r="515" s="34" customFormat="1" ht="12.95" customHeight="1"/>
    <row r="516" s="34" customFormat="1" ht="12.95" customHeight="1"/>
    <row r="517" s="34" customFormat="1" ht="12.95" customHeight="1"/>
    <row r="518" s="34" customFormat="1" ht="12.95" customHeight="1"/>
    <row r="519" s="34" customFormat="1" ht="12.95" customHeight="1"/>
    <row r="520" s="34" customFormat="1" ht="12.95" customHeight="1"/>
    <row r="521" s="34" customFormat="1" ht="12.95" customHeight="1"/>
    <row r="522" s="34" customFormat="1" ht="12.95" customHeight="1"/>
    <row r="523" s="34" customFormat="1" ht="12.95" customHeight="1"/>
    <row r="524" s="34" customFormat="1" ht="12.95" customHeight="1"/>
    <row r="525" s="34" customFormat="1" ht="12.95" customHeight="1"/>
    <row r="526" s="34" customFormat="1" ht="12.95" customHeight="1"/>
    <row r="527" s="34" customFormat="1" ht="12.95" customHeight="1"/>
    <row r="528" s="34" customFormat="1" ht="12.95" customHeight="1"/>
    <row r="529" s="34" customFormat="1" ht="12.95" customHeight="1"/>
    <row r="530" s="34" customFormat="1" ht="12.95" customHeight="1"/>
    <row r="531" s="34" customFormat="1" ht="12.95" customHeight="1"/>
    <row r="532" s="34" customFormat="1" ht="12.95" customHeight="1"/>
    <row r="533" s="34" customFormat="1" ht="12.95" customHeight="1"/>
    <row r="534" s="34" customFormat="1" ht="12.95" customHeight="1"/>
    <row r="535" s="34" customFormat="1" ht="12.95" customHeight="1"/>
    <row r="536" s="34" customFormat="1" ht="12.95" customHeight="1"/>
    <row r="537" s="34" customFormat="1" ht="12.95" customHeight="1"/>
    <row r="538" s="34" customFormat="1" ht="12.95" customHeight="1"/>
    <row r="539" s="34" customFormat="1" ht="12.95" customHeight="1"/>
    <row r="540" s="34" customFormat="1" ht="12.95" customHeight="1"/>
    <row r="541" s="34" customFormat="1" ht="12.95" customHeight="1"/>
    <row r="542" s="34" customFormat="1" ht="12.95" customHeight="1"/>
    <row r="543" s="34" customFormat="1" ht="12.95" customHeight="1"/>
    <row r="544" s="34" customFormat="1" ht="12.95" customHeight="1"/>
    <row r="545" s="34" customFormat="1" ht="12.95" customHeight="1"/>
    <row r="546" s="34" customFormat="1" ht="12.95" customHeight="1"/>
    <row r="547" s="217" customFormat="1" ht="12.95" customHeight="1"/>
    <row r="548" s="217" customFormat="1" ht="12.95" customHeight="1"/>
    <row r="549" s="217" customFormat="1" ht="12.95" customHeight="1"/>
    <row r="550" s="217" customFormat="1" ht="12.95" customHeight="1"/>
    <row r="551" s="217" customFormat="1" ht="12.95" customHeight="1"/>
    <row r="552" s="217" customFormat="1" ht="12.95" customHeight="1"/>
    <row r="553" s="217" customFormat="1" ht="12.95" customHeight="1"/>
    <row r="554" s="217" customFormat="1" ht="12.95" customHeight="1"/>
    <row r="555" s="217" customFormat="1" ht="12.95" customHeight="1"/>
    <row r="556" s="217" customFormat="1" ht="12.95" customHeight="1"/>
    <row r="557" s="217" customFormat="1" ht="12.95" customHeight="1"/>
    <row r="558" s="217" customFormat="1" ht="12.95" customHeight="1"/>
    <row r="559" s="217" customFormat="1" ht="12.75" customHeight="1"/>
    <row r="560" s="217" customFormat="1" ht="12.75" customHeight="1"/>
    <row r="561" s="217" customFormat="1" ht="12.75" customHeight="1"/>
    <row r="562" s="217" customFormat="1" ht="12.75" customHeight="1"/>
    <row r="563" s="217" customFormat="1" ht="12.75" customHeight="1"/>
    <row r="564" s="217" customFormat="1" ht="12.75" customHeight="1"/>
    <row r="565" s="217" customFormat="1" ht="12.75" customHeight="1"/>
    <row r="566" s="217" customFormat="1" ht="12.75" customHeight="1"/>
    <row r="567" s="217" customFormat="1" ht="12.75" customHeight="1"/>
    <row r="568" s="217" customFormat="1" ht="12.75" customHeight="1"/>
    <row r="569" s="217" customFormat="1" ht="12.75" customHeight="1"/>
    <row r="570" s="217" customFormat="1" ht="12.75" customHeight="1"/>
    <row r="571" s="217" customFormat="1" ht="12.75" customHeight="1"/>
    <row r="572" s="217" customFormat="1" ht="12.75" customHeight="1"/>
    <row r="573" s="217" customFormat="1" ht="12.75" customHeight="1"/>
    <row r="574" s="217" customFormat="1" ht="12.75" customHeight="1"/>
    <row r="575" s="217" customFormat="1" ht="12.75" customHeight="1"/>
    <row r="576" s="217" customFormat="1" ht="12.75" customHeight="1"/>
    <row r="577" s="217" customFormat="1" ht="12.75" customHeight="1"/>
    <row r="578" s="217" customFormat="1" ht="12.75" customHeight="1"/>
    <row r="579" s="217" customFormat="1" ht="12.75" customHeight="1"/>
    <row r="580" s="217" customFormat="1" ht="12.75" customHeight="1"/>
    <row r="581" s="217" customFormat="1" ht="12.75" customHeight="1"/>
    <row r="582" s="217" customFormat="1" ht="12.75" customHeight="1"/>
    <row r="583" s="217" customFormat="1" ht="12.75" customHeight="1"/>
    <row r="584" s="217" customFormat="1" ht="12.75" customHeight="1"/>
    <row r="585" s="217" customFormat="1" ht="12.75" customHeight="1"/>
    <row r="586" s="217" customFormat="1" ht="12.75" customHeight="1"/>
    <row r="587" s="217" customFormat="1" ht="12.75" customHeight="1"/>
    <row r="588" s="217" customFormat="1" ht="12.75" customHeight="1"/>
    <row r="589" s="217" customFormat="1" ht="12.75" customHeight="1"/>
    <row r="590" s="217" customFormat="1" ht="12.75" customHeight="1"/>
    <row r="591" s="217" customFormat="1" ht="12.75" customHeight="1"/>
    <row r="592" s="217" customFormat="1" ht="12.75" customHeight="1"/>
    <row r="593" s="217" customFormat="1" ht="12.75" customHeight="1"/>
    <row r="594" s="217" customFormat="1" ht="12.75" customHeight="1"/>
    <row r="595" s="217" customFormat="1" ht="12.75" customHeight="1"/>
    <row r="596" s="217" customFormat="1" ht="12.75" customHeight="1"/>
    <row r="597" s="217" customFormat="1" ht="12.75" customHeight="1"/>
    <row r="598" s="217" customFormat="1" ht="12.75" customHeight="1"/>
    <row r="599" s="217" customFormat="1" ht="12.75" customHeight="1"/>
    <row r="600" s="217" customFormat="1" ht="12.75" customHeight="1"/>
    <row r="601" s="217" customFormat="1" ht="12.75" customHeight="1"/>
    <row r="602" s="217" customFormat="1" ht="12.75" customHeight="1"/>
    <row r="603" s="217" customFormat="1" ht="12.75" customHeight="1"/>
    <row r="604" s="217" customFormat="1" ht="12.75" customHeight="1"/>
    <row r="605" s="217" customFormat="1" ht="12.75" customHeight="1"/>
    <row r="606" s="217" customFormat="1" ht="12.75" customHeight="1"/>
    <row r="607" s="217" customFormat="1" ht="12.75" customHeight="1"/>
    <row r="608" s="217" customFormat="1" ht="12.75" customHeight="1"/>
    <row r="609" s="217" customFormat="1" ht="12.75" customHeight="1"/>
    <row r="610" s="217" customFormat="1" ht="12.75" customHeight="1"/>
    <row r="611" s="217" customFormat="1" ht="12.75" customHeight="1"/>
    <row r="612" s="217" customFormat="1" ht="12.75" customHeight="1"/>
    <row r="613" s="217" customFormat="1" ht="12.75" customHeight="1"/>
    <row r="614" s="217" customFormat="1" ht="12.75" customHeight="1"/>
    <row r="615" s="217" customFormat="1" ht="12.75" customHeight="1"/>
    <row r="616" s="217" customFormat="1" ht="12.75" customHeight="1"/>
    <row r="617" s="217" customFormat="1" ht="12.75" customHeight="1"/>
    <row r="618" s="217" customFormat="1" ht="12.75" customHeight="1"/>
    <row r="619" s="217" customFormat="1" ht="12.75" customHeight="1"/>
    <row r="620" s="217" customFormat="1" ht="12.75" customHeight="1"/>
    <row r="621" s="217" customFormat="1" ht="12.75" customHeight="1"/>
    <row r="622" s="217" customFormat="1" ht="12.75" customHeight="1"/>
    <row r="623" s="217" customFormat="1" ht="12.75" customHeight="1"/>
    <row r="624" s="217" customFormat="1" ht="12.75" customHeight="1"/>
    <row r="625" s="217" customFormat="1" ht="12.75" customHeight="1"/>
    <row r="626" s="217" customFormat="1" ht="12.75" customHeight="1"/>
    <row r="627" s="217" customFormat="1" ht="12.75" customHeight="1"/>
    <row r="628" s="217" customFormat="1" ht="12.75" customHeight="1"/>
    <row r="629" s="217" customFormat="1" ht="12.75" customHeight="1"/>
    <row r="630" s="217" customFormat="1" ht="12.75" customHeight="1"/>
    <row r="631" s="217" customFormat="1" ht="12.75" customHeight="1"/>
    <row r="632" s="217" customFormat="1" ht="12.75" customHeight="1"/>
    <row r="633" s="217" customFormat="1" ht="12.75" customHeight="1"/>
    <row r="634" s="217" customFormat="1" ht="12.75" customHeight="1"/>
    <row r="635" s="217" customFormat="1" ht="12.75" customHeight="1"/>
    <row r="636" s="217" customFormat="1" ht="12.75" customHeight="1"/>
    <row r="637" s="217" customFormat="1" ht="12.75" customHeight="1"/>
    <row r="638" s="217" customFormat="1" ht="12.75" customHeight="1"/>
    <row r="639" s="217" customFormat="1" ht="12.75" customHeight="1"/>
    <row r="640" s="217" customFormat="1" ht="12.75" customHeight="1"/>
    <row r="641" s="217" customFormat="1" ht="12.75" customHeight="1"/>
    <row r="642" s="217" customFormat="1" ht="12.75" customHeight="1"/>
    <row r="643" s="217" customFormat="1" ht="12.75" customHeight="1"/>
    <row r="644" s="217" customFormat="1" ht="12.75" customHeight="1"/>
    <row r="645" s="217" customFormat="1" ht="12.75" customHeight="1"/>
    <row r="646" s="217" customFormat="1" ht="12.75" customHeight="1"/>
    <row r="647" s="217" customFormat="1" ht="12.75" customHeight="1"/>
    <row r="648" s="217" customFormat="1" ht="12.75" customHeight="1"/>
    <row r="649" s="217" customFormat="1" ht="12.75" customHeight="1"/>
    <row r="650" s="217" customFormat="1" ht="12.75" customHeight="1"/>
    <row r="651" s="217" customFormat="1" ht="12.75" customHeight="1"/>
    <row r="652" s="217" customFormat="1" ht="12.75" customHeight="1"/>
    <row r="653" s="217" customFormat="1" ht="12.75" customHeight="1"/>
    <row r="654" s="217" customFormat="1" ht="12.75" customHeight="1"/>
    <row r="655" s="217" customFormat="1" ht="12.75" customHeight="1"/>
    <row r="656" s="217" customFormat="1" ht="12.75" customHeight="1"/>
    <row r="657" s="217" customFormat="1" ht="12.75" customHeight="1"/>
    <row r="658" s="217" customFormat="1" ht="12.75" customHeight="1"/>
    <row r="659" s="217" customFormat="1" ht="12.75" customHeight="1"/>
    <row r="660" s="217" customFormat="1" ht="12.75" customHeight="1"/>
    <row r="661" s="217" customFormat="1" ht="12.75" customHeight="1"/>
    <row r="662" s="217" customFormat="1" ht="12.75" customHeight="1"/>
    <row r="663" s="217" customFormat="1" ht="12.75" customHeight="1"/>
    <row r="664" s="217" customFormat="1" ht="12.75" customHeight="1"/>
    <row r="665" s="217" customFormat="1" ht="12.75" customHeight="1"/>
    <row r="666" s="217" customFormat="1" ht="12.75" customHeight="1"/>
    <row r="667" s="217" customFormat="1" ht="12.75" customHeight="1"/>
    <row r="668" s="217" customFormat="1" ht="12.75" customHeight="1"/>
    <row r="669" s="217" customFormat="1" ht="12.75" customHeight="1"/>
    <row r="670" s="217" customFormat="1" ht="12.75" customHeight="1"/>
    <row r="671" s="217" customFormat="1" ht="12.75" customHeight="1"/>
    <row r="672" s="217" customFormat="1" ht="12.75" customHeight="1"/>
    <row r="673" s="217" customFormat="1" ht="12.75" customHeight="1"/>
    <row r="674" s="217" customFormat="1" ht="12.75" customHeight="1"/>
    <row r="675" s="217" customFormat="1" ht="12.75" customHeight="1"/>
    <row r="676" s="217" customFormat="1" ht="12.75" customHeight="1"/>
    <row r="677" s="217" customFormat="1" ht="12.75" customHeight="1"/>
    <row r="678" s="217" customFormat="1" ht="12.75" customHeight="1"/>
    <row r="679" s="217" customFormat="1" ht="12.75" customHeight="1"/>
    <row r="680" s="217" customFormat="1" ht="12.75" customHeight="1"/>
    <row r="681" s="217" customFormat="1" ht="12.75" customHeight="1"/>
    <row r="682" s="217" customFormat="1" ht="12.75" customHeight="1"/>
    <row r="683" s="217" customFormat="1" ht="12.75" customHeight="1"/>
    <row r="684" s="217" customFormat="1" ht="12.75" customHeight="1"/>
    <row r="685" s="217" customFormat="1" ht="12.75" customHeight="1"/>
    <row r="686" s="217" customFormat="1" ht="12.75" customHeight="1"/>
    <row r="687" s="217" customFormat="1" ht="12.75" customHeight="1"/>
    <row r="688" s="217" customFormat="1" ht="12.75" customHeight="1"/>
    <row r="689" s="217" customFormat="1" ht="12.75" customHeight="1"/>
    <row r="690" s="217" customFormat="1" ht="12.75" customHeight="1"/>
    <row r="691" s="217" customFormat="1" ht="12.75" customHeight="1"/>
    <row r="692" s="217" customFormat="1" ht="12.75" customHeight="1"/>
    <row r="693" s="217" customFormat="1" ht="12.75" customHeight="1"/>
    <row r="694" s="217" customFormat="1" ht="12.75" customHeight="1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7" manualBreakCount="7">
    <brk id="40" max="7" man="1"/>
    <brk id="134" max="7" man="1"/>
    <brk id="180" max="7" man="1"/>
    <brk id="285" max="7" man="1"/>
    <brk id="339" max="7" man="1"/>
    <brk id="389" max="7" man="1"/>
    <brk id="436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43583-A304-4F4F-A88C-D17AE6D62D10}">
  <sheetPr>
    <tabColor rgb="FF00FF00"/>
  </sheetPr>
  <dimension ref="A1:AF18"/>
  <sheetViews>
    <sheetView zoomScale="140" zoomScaleNormal="140" workbookViewId="0">
      <selection activeCell="B3" sqref="B3"/>
    </sheetView>
  </sheetViews>
  <sheetFormatPr defaultRowHeight="12"/>
  <cols>
    <col min="1" max="1" width="4.28515625" style="11" customWidth="1"/>
    <col min="2" max="2" width="8.7109375" style="11" customWidth="1"/>
    <col min="3" max="3" width="5.5703125" style="11" customWidth="1"/>
    <col min="4" max="4" width="11.42578125" style="11" customWidth="1"/>
    <col min="5" max="5" width="12" style="11" customWidth="1"/>
    <col min="6" max="6" width="11.7109375" style="11" customWidth="1"/>
    <col min="7" max="7" width="12.5703125" style="11" customWidth="1"/>
    <col min="8" max="8" width="11.7109375" style="10" customWidth="1"/>
    <col min="9" max="9" width="10.28515625" style="10" customWidth="1"/>
    <col min="10" max="32" width="8.85546875" style="10" customWidth="1"/>
    <col min="33" max="256" width="9.140625" style="11"/>
    <col min="257" max="257" width="4.28515625" style="11" customWidth="1"/>
    <col min="258" max="258" width="8.7109375" style="11" customWidth="1"/>
    <col min="259" max="259" width="5.5703125" style="11" customWidth="1"/>
    <col min="260" max="260" width="11.42578125" style="11" customWidth="1"/>
    <col min="261" max="261" width="12" style="11" customWidth="1"/>
    <col min="262" max="262" width="11.7109375" style="11" customWidth="1"/>
    <col min="263" max="263" width="12.5703125" style="11" customWidth="1"/>
    <col min="264" max="264" width="11.7109375" style="11" customWidth="1"/>
    <col min="265" max="265" width="10.42578125" style="11" customWidth="1"/>
    <col min="266" max="288" width="8.85546875" style="11" customWidth="1"/>
    <col min="289" max="512" width="9.140625" style="11"/>
    <col min="513" max="513" width="4.28515625" style="11" customWidth="1"/>
    <col min="514" max="514" width="8.7109375" style="11" customWidth="1"/>
    <col min="515" max="515" width="5.5703125" style="11" customWidth="1"/>
    <col min="516" max="516" width="11.42578125" style="11" customWidth="1"/>
    <col min="517" max="517" width="12" style="11" customWidth="1"/>
    <col min="518" max="518" width="11.7109375" style="11" customWidth="1"/>
    <col min="519" max="519" width="12.5703125" style="11" customWidth="1"/>
    <col min="520" max="520" width="11.7109375" style="11" customWidth="1"/>
    <col min="521" max="521" width="10.42578125" style="11" customWidth="1"/>
    <col min="522" max="544" width="8.85546875" style="11" customWidth="1"/>
    <col min="545" max="768" width="9.140625" style="11"/>
    <col min="769" max="769" width="4.28515625" style="11" customWidth="1"/>
    <col min="770" max="770" width="8.7109375" style="11" customWidth="1"/>
    <col min="771" max="771" width="5.5703125" style="11" customWidth="1"/>
    <col min="772" max="772" width="11.42578125" style="11" customWidth="1"/>
    <col min="773" max="773" width="12" style="11" customWidth="1"/>
    <col min="774" max="774" width="11.7109375" style="11" customWidth="1"/>
    <col min="775" max="775" width="12.5703125" style="11" customWidth="1"/>
    <col min="776" max="776" width="11.7109375" style="11" customWidth="1"/>
    <col min="777" max="777" width="10.42578125" style="11" customWidth="1"/>
    <col min="778" max="800" width="8.85546875" style="11" customWidth="1"/>
    <col min="801" max="1024" width="9.140625" style="11"/>
    <col min="1025" max="1025" width="4.28515625" style="11" customWidth="1"/>
    <col min="1026" max="1026" width="8.7109375" style="11" customWidth="1"/>
    <col min="1027" max="1027" width="5.5703125" style="11" customWidth="1"/>
    <col min="1028" max="1028" width="11.42578125" style="11" customWidth="1"/>
    <col min="1029" max="1029" width="12" style="11" customWidth="1"/>
    <col min="1030" max="1030" width="11.7109375" style="11" customWidth="1"/>
    <col min="1031" max="1031" width="12.5703125" style="11" customWidth="1"/>
    <col min="1032" max="1032" width="11.7109375" style="11" customWidth="1"/>
    <col min="1033" max="1033" width="10.42578125" style="11" customWidth="1"/>
    <col min="1034" max="1056" width="8.85546875" style="11" customWidth="1"/>
    <col min="1057" max="1280" width="9.140625" style="11"/>
    <col min="1281" max="1281" width="4.28515625" style="11" customWidth="1"/>
    <col min="1282" max="1282" width="8.7109375" style="11" customWidth="1"/>
    <col min="1283" max="1283" width="5.5703125" style="11" customWidth="1"/>
    <col min="1284" max="1284" width="11.42578125" style="11" customWidth="1"/>
    <col min="1285" max="1285" width="12" style="11" customWidth="1"/>
    <col min="1286" max="1286" width="11.7109375" style="11" customWidth="1"/>
    <col min="1287" max="1287" width="12.5703125" style="11" customWidth="1"/>
    <col min="1288" max="1288" width="11.7109375" style="11" customWidth="1"/>
    <col min="1289" max="1289" width="10.42578125" style="11" customWidth="1"/>
    <col min="1290" max="1312" width="8.85546875" style="11" customWidth="1"/>
    <col min="1313" max="1536" width="9.140625" style="11"/>
    <col min="1537" max="1537" width="4.28515625" style="11" customWidth="1"/>
    <col min="1538" max="1538" width="8.7109375" style="11" customWidth="1"/>
    <col min="1539" max="1539" width="5.5703125" style="11" customWidth="1"/>
    <col min="1540" max="1540" width="11.42578125" style="11" customWidth="1"/>
    <col min="1541" max="1541" width="12" style="11" customWidth="1"/>
    <col min="1542" max="1542" width="11.7109375" style="11" customWidth="1"/>
    <col min="1543" max="1543" width="12.5703125" style="11" customWidth="1"/>
    <col min="1544" max="1544" width="11.7109375" style="11" customWidth="1"/>
    <col min="1545" max="1545" width="10.42578125" style="11" customWidth="1"/>
    <col min="1546" max="1568" width="8.85546875" style="11" customWidth="1"/>
    <col min="1569" max="1792" width="9.140625" style="11"/>
    <col min="1793" max="1793" width="4.28515625" style="11" customWidth="1"/>
    <col min="1794" max="1794" width="8.7109375" style="11" customWidth="1"/>
    <col min="1795" max="1795" width="5.5703125" style="11" customWidth="1"/>
    <col min="1796" max="1796" width="11.42578125" style="11" customWidth="1"/>
    <col min="1797" max="1797" width="12" style="11" customWidth="1"/>
    <col min="1798" max="1798" width="11.7109375" style="11" customWidth="1"/>
    <col min="1799" max="1799" width="12.5703125" style="11" customWidth="1"/>
    <col min="1800" max="1800" width="11.7109375" style="11" customWidth="1"/>
    <col min="1801" max="1801" width="10.42578125" style="11" customWidth="1"/>
    <col min="1802" max="1824" width="8.85546875" style="11" customWidth="1"/>
    <col min="1825" max="2048" width="9.140625" style="11"/>
    <col min="2049" max="2049" width="4.28515625" style="11" customWidth="1"/>
    <col min="2050" max="2050" width="8.7109375" style="11" customWidth="1"/>
    <col min="2051" max="2051" width="5.5703125" style="11" customWidth="1"/>
    <col min="2052" max="2052" width="11.42578125" style="11" customWidth="1"/>
    <col min="2053" max="2053" width="12" style="11" customWidth="1"/>
    <col min="2054" max="2054" width="11.7109375" style="11" customWidth="1"/>
    <col min="2055" max="2055" width="12.5703125" style="11" customWidth="1"/>
    <col min="2056" max="2056" width="11.7109375" style="11" customWidth="1"/>
    <col min="2057" max="2057" width="10.42578125" style="11" customWidth="1"/>
    <col min="2058" max="2080" width="8.85546875" style="11" customWidth="1"/>
    <col min="2081" max="2304" width="9.140625" style="11"/>
    <col min="2305" max="2305" width="4.28515625" style="11" customWidth="1"/>
    <col min="2306" max="2306" width="8.7109375" style="11" customWidth="1"/>
    <col min="2307" max="2307" width="5.5703125" style="11" customWidth="1"/>
    <col min="2308" max="2308" width="11.42578125" style="11" customWidth="1"/>
    <col min="2309" max="2309" width="12" style="11" customWidth="1"/>
    <col min="2310" max="2310" width="11.7109375" style="11" customWidth="1"/>
    <col min="2311" max="2311" width="12.5703125" style="11" customWidth="1"/>
    <col min="2312" max="2312" width="11.7109375" style="11" customWidth="1"/>
    <col min="2313" max="2313" width="10.42578125" style="11" customWidth="1"/>
    <col min="2314" max="2336" width="8.85546875" style="11" customWidth="1"/>
    <col min="2337" max="2560" width="9.140625" style="11"/>
    <col min="2561" max="2561" width="4.28515625" style="11" customWidth="1"/>
    <col min="2562" max="2562" width="8.7109375" style="11" customWidth="1"/>
    <col min="2563" max="2563" width="5.5703125" style="11" customWidth="1"/>
    <col min="2564" max="2564" width="11.42578125" style="11" customWidth="1"/>
    <col min="2565" max="2565" width="12" style="11" customWidth="1"/>
    <col min="2566" max="2566" width="11.7109375" style="11" customWidth="1"/>
    <col min="2567" max="2567" width="12.5703125" style="11" customWidth="1"/>
    <col min="2568" max="2568" width="11.7109375" style="11" customWidth="1"/>
    <col min="2569" max="2569" width="10.42578125" style="11" customWidth="1"/>
    <col min="2570" max="2592" width="8.85546875" style="11" customWidth="1"/>
    <col min="2593" max="2816" width="9.140625" style="11"/>
    <col min="2817" max="2817" width="4.28515625" style="11" customWidth="1"/>
    <col min="2818" max="2818" width="8.7109375" style="11" customWidth="1"/>
    <col min="2819" max="2819" width="5.5703125" style="11" customWidth="1"/>
    <col min="2820" max="2820" width="11.42578125" style="11" customWidth="1"/>
    <col min="2821" max="2821" width="12" style="11" customWidth="1"/>
    <col min="2822" max="2822" width="11.7109375" style="11" customWidth="1"/>
    <col min="2823" max="2823" width="12.5703125" style="11" customWidth="1"/>
    <col min="2824" max="2824" width="11.7109375" style="11" customWidth="1"/>
    <col min="2825" max="2825" width="10.42578125" style="11" customWidth="1"/>
    <col min="2826" max="2848" width="8.85546875" style="11" customWidth="1"/>
    <col min="2849" max="3072" width="9.140625" style="11"/>
    <col min="3073" max="3073" width="4.28515625" style="11" customWidth="1"/>
    <col min="3074" max="3074" width="8.7109375" style="11" customWidth="1"/>
    <col min="3075" max="3075" width="5.5703125" style="11" customWidth="1"/>
    <col min="3076" max="3076" width="11.42578125" style="11" customWidth="1"/>
    <col min="3077" max="3077" width="12" style="11" customWidth="1"/>
    <col min="3078" max="3078" width="11.7109375" style="11" customWidth="1"/>
    <col min="3079" max="3079" width="12.5703125" style="11" customWidth="1"/>
    <col min="3080" max="3080" width="11.7109375" style="11" customWidth="1"/>
    <col min="3081" max="3081" width="10.42578125" style="11" customWidth="1"/>
    <col min="3082" max="3104" width="8.85546875" style="11" customWidth="1"/>
    <col min="3105" max="3328" width="9.140625" style="11"/>
    <col min="3329" max="3329" width="4.28515625" style="11" customWidth="1"/>
    <col min="3330" max="3330" width="8.7109375" style="11" customWidth="1"/>
    <col min="3331" max="3331" width="5.5703125" style="11" customWidth="1"/>
    <col min="3332" max="3332" width="11.42578125" style="11" customWidth="1"/>
    <col min="3333" max="3333" width="12" style="11" customWidth="1"/>
    <col min="3334" max="3334" width="11.7109375" style="11" customWidth="1"/>
    <col min="3335" max="3335" width="12.5703125" style="11" customWidth="1"/>
    <col min="3336" max="3336" width="11.7109375" style="11" customWidth="1"/>
    <col min="3337" max="3337" width="10.42578125" style="11" customWidth="1"/>
    <col min="3338" max="3360" width="8.85546875" style="11" customWidth="1"/>
    <col min="3361" max="3584" width="9.140625" style="11"/>
    <col min="3585" max="3585" width="4.28515625" style="11" customWidth="1"/>
    <col min="3586" max="3586" width="8.7109375" style="11" customWidth="1"/>
    <col min="3587" max="3587" width="5.5703125" style="11" customWidth="1"/>
    <col min="3588" max="3588" width="11.42578125" style="11" customWidth="1"/>
    <col min="3589" max="3589" width="12" style="11" customWidth="1"/>
    <col min="3590" max="3590" width="11.7109375" style="11" customWidth="1"/>
    <col min="3591" max="3591" width="12.5703125" style="11" customWidth="1"/>
    <col min="3592" max="3592" width="11.7109375" style="11" customWidth="1"/>
    <col min="3593" max="3593" width="10.42578125" style="11" customWidth="1"/>
    <col min="3594" max="3616" width="8.85546875" style="11" customWidth="1"/>
    <col min="3617" max="3840" width="9.140625" style="11"/>
    <col min="3841" max="3841" width="4.28515625" style="11" customWidth="1"/>
    <col min="3842" max="3842" width="8.7109375" style="11" customWidth="1"/>
    <col min="3843" max="3843" width="5.5703125" style="11" customWidth="1"/>
    <col min="3844" max="3844" width="11.42578125" style="11" customWidth="1"/>
    <col min="3845" max="3845" width="12" style="11" customWidth="1"/>
    <col min="3846" max="3846" width="11.7109375" style="11" customWidth="1"/>
    <col min="3847" max="3847" width="12.5703125" style="11" customWidth="1"/>
    <col min="3848" max="3848" width="11.7109375" style="11" customWidth="1"/>
    <col min="3849" max="3849" width="10.42578125" style="11" customWidth="1"/>
    <col min="3850" max="3872" width="8.85546875" style="11" customWidth="1"/>
    <col min="3873" max="4096" width="9.140625" style="11"/>
    <col min="4097" max="4097" width="4.28515625" style="11" customWidth="1"/>
    <col min="4098" max="4098" width="8.7109375" style="11" customWidth="1"/>
    <col min="4099" max="4099" width="5.5703125" style="11" customWidth="1"/>
    <col min="4100" max="4100" width="11.42578125" style="11" customWidth="1"/>
    <col min="4101" max="4101" width="12" style="11" customWidth="1"/>
    <col min="4102" max="4102" width="11.7109375" style="11" customWidth="1"/>
    <col min="4103" max="4103" width="12.5703125" style="11" customWidth="1"/>
    <col min="4104" max="4104" width="11.7109375" style="11" customWidth="1"/>
    <col min="4105" max="4105" width="10.42578125" style="11" customWidth="1"/>
    <col min="4106" max="4128" width="8.85546875" style="11" customWidth="1"/>
    <col min="4129" max="4352" width="9.140625" style="11"/>
    <col min="4353" max="4353" width="4.28515625" style="11" customWidth="1"/>
    <col min="4354" max="4354" width="8.7109375" style="11" customWidth="1"/>
    <col min="4355" max="4355" width="5.5703125" style="11" customWidth="1"/>
    <col min="4356" max="4356" width="11.42578125" style="11" customWidth="1"/>
    <col min="4357" max="4357" width="12" style="11" customWidth="1"/>
    <col min="4358" max="4358" width="11.7109375" style="11" customWidth="1"/>
    <col min="4359" max="4359" width="12.5703125" style="11" customWidth="1"/>
    <col min="4360" max="4360" width="11.7109375" style="11" customWidth="1"/>
    <col min="4361" max="4361" width="10.42578125" style="11" customWidth="1"/>
    <col min="4362" max="4384" width="8.85546875" style="11" customWidth="1"/>
    <col min="4385" max="4608" width="9.140625" style="11"/>
    <col min="4609" max="4609" width="4.28515625" style="11" customWidth="1"/>
    <col min="4610" max="4610" width="8.7109375" style="11" customWidth="1"/>
    <col min="4611" max="4611" width="5.5703125" style="11" customWidth="1"/>
    <col min="4612" max="4612" width="11.42578125" style="11" customWidth="1"/>
    <col min="4613" max="4613" width="12" style="11" customWidth="1"/>
    <col min="4614" max="4614" width="11.7109375" style="11" customWidth="1"/>
    <col min="4615" max="4615" width="12.5703125" style="11" customWidth="1"/>
    <col min="4616" max="4616" width="11.7109375" style="11" customWidth="1"/>
    <col min="4617" max="4617" width="10.42578125" style="11" customWidth="1"/>
    <col min="4618" max="4640" width="8.85546875" style="11" customWidth="1"/>
    <col min="4641" max="4864" width="9.140625" style="11"/>
    <col min="4865" max="4865" width="4.28515625" style="11" customWidth="1"/>
    <col min="4866" max="4866" width="8.7109375" style="11" customWidth="1"/>
    <col min="4867" max="4867" width="5.5703125" style="11" customWidth="1"/>
    <col min="4868" max="4868" width="11.42578125" style="11" customWidth="1"/>
    <col min="4869" max="4869" width="12" style="11" customWidth="1"/>
    <col min="4870" max="4870" width="11.7109375" style="11" customWidth="1"/>
    <col min="4871" max="4871" width="12.5703125" style="11" customWidth="1"/>
    <col min="4872" max="4872" width="11.7109375" style="11" customWidth="1"/>
    <col min="4873" max="4873" width="10.42578125" style="11" customWidth="1"/>
    <col min="4874" max="4896" width="8.85546875" style="11" customWidth="1"/>
    <col min="4897" max="5120" width="9.140625" style="11"/>
    <col min="5121" max="5121" width="4.28515625" style="11" customWidth="1"/>
    <col min="5122" max="5122" width="8.7109375" style="11" customWidth="1"/>
    <col min="5123" max="5123" width="5.5703125" style="11" customWidth="1"/>
    <col min="5124" max="5124" width="11.42578125" style="11" customWidth="1"/>
    <col min="5125" max="5125" width="12" style="11" customWidth="1"/>
    <col min="5126" max="5126" width="11.7109375" style="11" customWidth="1"/>
    <col min="5127" max="5127" width="12.5703125" style="11" customWidth="1"/>
    <col min="5128" max="5128" width="11.7109375" style="11" customWidth="1"/>
    <col min="5129" max="5129" width="10.42578125" style="11" customWidth="1"/>
    <col min="5130" max="5152" width="8.85546875" style="11" customWidth="1"/>
    <col min="5153" max="5376" width="9.140625" style="11"/>
    <col min="5377" max="5377" width="4.28515625" style="11" customWidth="1"/>
    <col min="5378" max="5378" width="8.7109375" style="11" customWidth="1"/>
    <col min="5379" max="5379" width="5.5703125" style="11" customWidth="1"/>
    <col min="5380" max="5380" width="11.42578125" style="11" customWidth="1"/>
    <col min="5381" max="5381" width="12" style="11" customWidth="1"/>
    <col min="5382" max="5382" width="11.7109375" style="11" customWidth="1"/>
    <col min="5383" max="5383" width="12.5703125" style="11" customWidth="1"/>
    <col min="5384" max="5384" width="11.7109375" style="11" customWidth="1"/>
    <col min="5385" max="5385" width="10.42578125" style="11" customWidth="1"/>
    <col min="5386" max="5408" width="8.85546875" style="11" customWidth="1"/>
    <col min="5409" max="5632" width="9.140625" style="11"/>
    <col min="5633" max="5633" width="4.28515625" style="11" customWidth="1"/>
    <col min="5634" max="5634" width="8.7109375" style="11" customWidth="1"/>
    <col min="5635" max="5635" width="5.5703125" style="11" customWidth="1"/>
    <col min="5636" max="5636" width="11.42578125" style="11" customWidth="1"/>
    <col min="5637" max="5637" width="12" style="11" customWidth="1"/>
    <col min="5638" max="5638" width="11.7109375" style="11" customWidth="1"/>
    <col min="5639" max="5639" width="12.5703125" style="11" customWidth="1"/>
    <col min="5640" max="5640" width="11.7109375" style="11" customWidth="1"/>
    <col min="5641" max="5641" width="10.42578125" style="11" customWidth="1"/>
    <col min="5642" max="5664" width="8.85546875" style="11" customWidth="1"/>
    <col min="5665" max="5888" width="9.140625" style="11"/>
    <col min="5889" max="5889" width="4.28515625" style="11" customWidth="1"/>
    <col min="5890" max="5890" width="8.7109375" style="11" customWidth="1"/>
    <col min="5891" max="5891" width="5.5703125" style="11" customWidth="1"/>
    <col min="5892" max="5892" width="11.42578125" style="11" customWidth="1"/>
    <col min="5893" max="5893" width="12" style="11" customWidth="1"/>
    <col min="5894" max="5894" width="11.7109375" style="11" customWidth="1"/>
    <col min="5895" max="5895" width="12.5703125" style="11" customWidth="1"/>
    <col min="5896" max="5896" width="11.7109375" style="11" customWidth="1"/>
    <col min="5897" max="5897" width="10.42578125" style="11" customWidth="1"/>
    <col min="5898" max="5920" width="8.85546875" style="11" customWidth="1"/>
    <col min="5921" max="6144" width="9.140625" style="11"/>
    <col min="6145" max="6145" width="4.28515625" style="11" customWidth="1"/>
    <col min="6146" max="6146" width="8.7109375" style="11" customWidth="1"/>
    <col min="6147" max="6147" width="5.5703125" style="11" customWidth="1"/>
    <col min="6148" max="6148" width="11.42578125" style="11" customWidth="1"/>
    <col min="6149" max="6149" width="12" style="11" customWidth="1"/>
    <col min="6150" max="6150" width="11.7109375" style="11" customWidth="1"/>
    <col min="6151" max="6151" width="12.5703125" style="11" customWidth="1"/>
    <col min="6152" max="6152" width="11.7109375" style="11" customWidth="1"/>
    <col min="6153" max="6153" width="10.42578125" style="11" customWidth="1"/>
    <col min="6154" max="6176" width="8.85546875" style="11" customWidth="1"/>
    <col min="6177" max="6400" width="9.140625" style="11"/>
    <col min="6401" max="6401" width="4.28515625" style="11" customWidth="1"/>
    <col min="6402" max="6402" width="8.7109375" style="11" customWidth="1"/>
    <col min="6403" max="6403" width="5.5703125" style="11" customWidth="1"/>
    <col min="6404" max="6404" width="11.42578125" style="11" customWidth="1"/>
    <col min="6405" max="6405" width="12" style="11" customWidth="1"/>
    <col min="6406" max="6406" width="11.7109375" style="11" customWidth="1"/>
    <col min="6407" max="6407" width="12.5703125" style="11" customWidth="1"/>
    <col min="6408" max="6408" width="11.7109375" style="11" customWidth="1"/>
    <col min="6409" max="6409" width="10.42578125" style="11" customWidth="1"/>
    <col min="6410" max="6432" width="8.85546875" style="11" customWidth="1"/>
    <col min="6433" max="6656" width="9.140625" style="11"/>
    <col min="6657" max="6657" width="4.28515625" style="11" customWidth="1"/>
    <col min="6658" max="6658" width="8.7109375" style="11" customWidth="1"/>
    <col min="6659" max="6659" width="5.5703125" style="11" customWidth="1"/>
    <col min="6660" max="6660" width="11.42578125" style="11" customWidth="1"/>
    <col min="6661" max="6661" width="12" style="11" customWidth="1"/>
    <col min="6662" max="6662" width="11.7109375" style="11" customWidth="1"/>
    <col min="6663" max="6663" width="12.5703125" style="11" customWidth="1"/>
    <col min="6664" max="6664" width="11.7109375" style="11" customWidth="1"/>
    <col min="6665" max="6665" width="10.42578125" style="11" customWidth="1"/>
    <col min="6666" max="6688" width="8.85546875" style="11" customWidth="1"/>
    <col min="6689" max="6912" width="9.140625" style="11"/>
    <col min="6913" max="6913" width="4.28515625" style="11" customWidth="1"/>
    <col min="6914" max="6914" width="8.7109375" style="11" customWidth="1"/>
    <col min="6915" max="6915" width="5.5703125" style="11" customWidth="1"/>
    <col min="6916" max="6916" width="11.42578125" style="11" customWidth="1"/>
    <col min="6917" max="6917" width="12" style="11" customWidth="1"/>
    <col min="6918" max="6918" width="11.7109375" style="11" customWidth="1"/>
    <col min="6919" max="6919" width="12.5703125" style="11" customWidth="1"/>
    <col min="6920" max="6920" width="11.7109375" style="11" customWidth="1"/>
    <col min="6921" max="6921" width="10.42578125" style="11" customWidth="1"/>
    <col min="6922" max="6944" width="8.85546875" style="11" customWidth="1"/>
    <col min="6945" max="7168" width="9.140625" style="11"/>
    <col min="7169" max="7169" width="4.28515625" style="11" customWidth="1"/>
    <col min="7170" max="7170" width="8.7109375" style="11" customWidth="1"/>
    <col min="7171" max="7171" width="5.5703125" style="11" customWidth="1"/>
    <col min="7172" max="7172" width="11.42578125" style="11" customWidth="1"/>
    <col min="7173" max="7173" width="12" style="11" customWidth="1"/>
    <col min="7174" max="7174" width="11.7109375" style="11" customWidth="1"/>
    <col min="7175" max="7175" width="12.5703125" style="11" customWidth="1"/>
    <col min="7176" max="7176" width="11.7109375" style="11" customWidth="1"/>
    <col min="7177" max="7177" width="10.42578125" style="11" customWidth="1"/>
    <col min="7178" max="7200" width="8.85546875" style="11" customWidth="1"/>
    <col min="7201" max="7424" width="9.140625" style="11"/>
    <col min="7425" max="7425" width="4.28515625" style="11" customWidth="1"/>
    <col min="7426" max="7426" width="8.7109375" style="11" customWidth="1"/>
    <col min="7427" max="7427" width="5.5703125" style="11" customWidth="1"/>
    <col min="7428" max="7428" width="11.42578125" style="11" customWidth="1"/>
    <col min="7429" max="7429" width="12" style="11" customWidth="1"/>
    <col min="7430" max="7430" width="11.7109375" style="11" customWidth="1"/>
    <col min="7431" max="7431" width="12.5703125" style="11" customWidth="1"/>
    <col min="7432" max="7432" width="11.7109375" style="11" customWidth="1"/>
    <col min="7433" max="7433" width="10.42578125" style="11" customWidth="1"/>
    <col min="7434" max="7456" width="8.85546875" style="11" customWidth="1"/>
    <col min="7457" max="7680" width="9.140625" style="11"/>
    <col min="7681" max="7681" width="4.28515625" style="11" customWidth="1"/>
    <col min="7682" max="7682" width="8.7109375" style="11" customWidth="1"/>
    <col min="7683" max="7683" width="5.5703125" style="11" customWidth="1"/>
    <col min="7684" max="7684" width="11.42578125" style="11" customWidth="1"/>
    <col min="7685" max="7685" width="12" style="11" customWidth="1"/>
    <col min="7686" max="7686" width="11.7109375" style="11" customWidth="1"/>
    <col min="7687" max="7687" width="12.5703125" style="11" customWidth="1"/>
    <col min="7688" max="7688" width="11.7109375" style="11" customWidth="1"/>
    <col min="7689" max="7689" width="10.42578125" style="11" customWidth="1"/>
    <col min="7690" max="7712" width="8.85546875" style="11" customWidth="1"/>
    <col min="7713" max="7936" width="9.140625" style="11"/>
    <col min="7937" max="7937" width="4.28515625" style="11" customWidth="1"/>
    <col min="7938" max="7938" width="8.7109375" style="11" customWidth="1"/>
    <col min="7939" max="7939" width="5.5703125" style="11" customWidth="1"/>
    <col min="7940" max="7940" width="11.42578125" style="11" customWidth="1"/>
    <col min="7941" max="7941" width="12" style="11" customWidth="1"/>
    <col min="7942" max="7942" width="11.7109375" style="11" customWidth="1"/>
    <col min="7943" max="7943" width="12.5703125" style="11" customWidth="1"/>
    <col min="7944" max="7944" width="11.7109375" style="11" customWidth="1"/>
    <col min="7945" max="7945" width="10.42578125" style="11" customWidth="1"/>
    <col min="7946" max="7968" width="8.85546875" style="11" customWidth="1"/>
    <col min="7969" max="8192" width="9.140625" style="11"/>
    <col min="8193" max="8193" width="4.28515625" style="11" customWidth="1"/>
    <col min="8194" max="8194" width="8.7109375" style="11" customWidth="1"/>
    <col min="8195" max="8195" width="5.5703125" style="11" customWidth="1"/>
    <col min="8196" max="8196" width="11.42578125" style="11" customWidth="1"/>
    <col min="8197" max="8197" width="12" style="11" customWidth="1"/>
    <col min="8198" max="8198" width="11.7109375" style="11" customWidth="1"/>
    <col min="8199" max="8199" width="12.5703125" style="11" customWidth="1"/>
    <col min="8200" max="8200" width="11.7109375" style="11" customWidth="1"/>
    <col min="8201" max="8201" width="10.42578125" style="11" customWidth="1"/>
    <col min="8202" max="8224" width="8.85546875" style="11" customWidth="1"/>
    <col min="8225" max="8448" width="9.140625" style="11"/>
    <col min="8449" max="8449" width="4.28515625" style="11" customWidth="1"/>
    <col min="8450" max="8450" width="8.7109375" style="11" customWidth="1"/>
    <col min="8451" max="8451" width="5.5703125" style="11" customWidth="1"/>
    <col min="8452" max="8452" width="11.42578125" style="11" customWidth="1"/>
    <col min="8453" max="8453" width="12" style="11" customWidth="1"/>
    <col min="8454" max="8454" width="11.7109375" style="11" customWidth="1"/>
    <col min="8455" max="8455" width="12.5703125" style="11" customWidth="1"/>
    <col min="8456" max="8456" width="11.7109375" style="11" customWidth="1"/>
    <col min="8457" max="8457" width="10.42578125" style="11" customWidth="1"/>
    <col min="8458" max="8480" width="8.85546875" style="11" customWidth="1"/>
    <col min="8481" max="8704" width="9.140625" style="11"/>
    <col min="8705" max="8705" width="4.28515625" style="11" customWidth="1"/>
    <col min="8706" max="8706" width="8.7109375" style="11" customWidth="1"/>
    <col min="8707" max="8707" width="5.5703125" style="11" customWidth="1"/>
    <col min="8708" max="8708" width="11.42578125" style="11" customWidth="1"/>
    <col min="8709" max="8709" width="12" style="11" customWidth="1"/>
    <col min="8710" max="8710" width="11.7109375" style="11" customWidth="1"/>
    <col min="8711" max="8711" width="12.5703125" style="11" customWidth="1"/>
    <col min="8712" max="8712" width="11.7109375" style="11" customWidth="1"/>
    <col min="8713" max="8713" width="10.42578125" style="11" customWidth="1"/>
    <col min="8714" max="8736" width="8.85546875" style="11" customWidth="1"/>
    <col min="8737" max="8960" width="9.140625" style="11"/>
    <col min="8961" max="8961" width="4.28515625" style="11" customWidth="1"/>
    <col min="8962" max="8962" width="8.7109375" style="11" customWidth="1"/>
    <col min="8963" max="8963" width="5.5703125" style="11" customWidth="1"/>
    <col min="8964" max="8964" width="11.42578125" style="11" customWidth="1"/>
    <col min="8965" max="8965" width="12" style="11" customWidth="1"/>
    <col min="8966" max="8966" width="11.7109375" style="11" customWidth="1"/>
    <col min="8967" max="8967" width="12.5703125" style="11" customWidth="1"/>
    <col min="8968" max="8968" width="11.7109375" style="11" customWidth="1"/>
    <col min="8969" max="8969" width="10.42578125" style="11" customWidth="1"/>
    <col min="8970" max="8992" width="8.85546875" style="11" customWidth="1"/>
    <col min="8993" max="9216" width="9.140625" style="11"/>
    <col min="9217" max="9217" width="4.28515625" style="11" customWidth="1"/>
    <col min="9218" max="9218" width="8.7109375" style="11" customWidth="1"/>
    <col min="9219" max="9219" width="5.5703125" style="11" customWidth="1"/>
    <col min="9220" max="9220" width="11.42578125" style="11" customWidth="1"/>
    <col min="9221" max="9221" width="12" style="11" customWidth="1"/>
    <col min="9222" max="9222" width="11.7109375" style="11" customWidth="1"/>
    <col min="9223" max="9223" width="12.5703125" style="11" customWidth="1"/>
    <col min="9224" max="9224" width="11.7109375" style="11" customWidth="1"/>
    <col min="9225" max="9225" width="10.42578125" style="11" customWidth="1"/>
    <col min="9226" max="9248" width="8.85546875" style="11" customWidth="1"/>
    <col min="9249" max="9472" width="9.140625" style="11"/>
    <col min="9473" max="9473" width="4.28515625" style="11" customWidth="1"/>
    <col min="9474" max="9474" width="8.7109375" style="11" customWidth="1"/>
    <col min="9475" max="9475" width="5.5703125" style="11" customWidth="1"/>
    <col min="9476" max="9476" width="11.42578125" style="11" customWidth="1"/>
    <col min="9477" max="9477" width="12" style="11" customWidth="1"/>
    <col min="9478" max="9478" width="11.7109375" style="11" customWidth="1"/>
    <col min="9479" max="9479" width="12.5703125" style="11" customWidth="1"/>
    <col min="9480" max="9480" width="11.7109375" style="11" customWidth="1"/>
    <col min="9481" max="9481" width="10.42578125" style="11" customWidth="1"/>
    <col min="9482" max="9504" width="8.85546875" style="11" customWidth="1"/>
    <col min="9505" max="9728" width="9.140625" style="11"/>
    <col min="9729" max="9729" width="4.28515625" style="11" customWidth="1"/>
    <col min="9730" max="9730" width="8.7109375" style="11" customWidth="1"/>
    <col min="9731" max="9731" width="5.5703125" style="11" customWidth="1"/>
    <col min="9732" max="9732" width="11.42578125" style="11" customWidth="1"/>
    <col min="9733" max="9733" width="12" style="11" customWidth="1"/>
    <col min="9734" max="9734" width="11.7109375" style="11" customWidth="1"/>
    <col min="9735" max="9735" width="12.5703125" style="11" customWidth="1"/>
    <col min="9736" max="9736" width="11.7109375" style="11" customWidth="1"/>
    <col min="9737" max="9737" width="10.42578125" style="11" customWidth="1"/>
    <col min="9738" max="9760" width="8.85546875" style="11" customWidth="1"/>
    <col min="9761" max="9984" width="9.140625" style="11"/>
    <col min="9985" max="9985" width="4.28515625" style="11" customWidth="1"/>
    <col min="9986" max="9986" width="8.7109375" style="11" customWidth="1"/>
    <col min="9987" max="9987" width="5.5703125" style="11" customWidth="1"/>
    <col min="9988" max="9988" width="11.42578125" style="11" customWidth="1"/>
    <col min="9989" max="9989" width="12" style="11" customWidth="1"/>
    <col min="9990" max="9990" width="11.7109375" style="11" customWidth="1"/>
    <col min="9991" max="9991" width="12.5703125" style="11" customWidth="1"/>
    <col min="9992" max="9992" width="11.7109375" style="11" customWidth="1"/>
    <col min="9993" max="9993" width="10.42578125" style="11" customWidth="1"/>
    <col min="9994" max="10016" width="8.85546875" style="11" customWidth="1"/>
    <col min="10017" max="10240" width="9.140625" style="11"/>
    <col min="10241" max="10241" width="4.28515625" style="11" customWidth="1"/>
    <col min="10242" max="10242" width="8.7109375" style="11" customWidth="1"/>
    <col min="10243" max="10243" width="5.5703125" style="11" customWidth="1"/>
    <col min="10244" max="10244" width="11.42578125" style="11" customWidth="1"/>
    <col min="10245" max="10245" width="12" style="11" customWidth="1"/>
    <col min="10246" max="10246" width="11.7109375" style="11" customWidth="1"/>
    <col min="10247" max="10247" width="12.5703125" style="11" customWidth="1"/>
    <col min="10248" max="10248" width="11.7109375" style="11" customWidth="1"/>
    <col min="10249" max="10249" width="10.42578125" style="11" customWidth="1"/>
    <col min="10250" max="10272" width="8.85546875" style="11" customWidth="1"/>
    <col min="10273" max="10496" width="9.140625" style="11"/>
    <col min="10497" max="10497" width="4.28515625" style="11" customWidth="1"/>
    <col min="10498" max="10498" width="8.7109375" style="11" customWidth="1"/>
    <col min="10499" max="10499" width="5.5703125" style="11" customWidth="1"/>
    <col min="10500" max="10500" width="11.42578125" style="11" customWidth="1"/>
    <col min="10501" max="10501" width="12" style="11" customWidth="1"/>
    <col min="10502" max="10502" width="11.7109375" style="11" customWidth="1"/>
    <col min="10503" max="10503" width="12.5703125" style="11" customWidth="1"/>
    <col min="10504" max="10504" width="11.7109375" style="11" customWidth="1"/>
    <col min="10505" max="10505" width="10.42578125" style="11" customWidth="1"/>
    <col min="10506" max="10528" width="8.85546875" style="11" customWidth="1"/>
    <col min="10529" max="10752" width="9.140625" style="11"/>
    <col min="10753" max="10753" width="4.28515625" style="11" customWidth="1"/>
    <col min="10754" max="10754" width="8.7109375" style="11" customWidth="1"/>
    <col min="10755" max="10755" width="5.5703125" style="11" customWidth="1"/>
    <col min="10756" max="10756" width="11.42578125" style="11" customWidth="1"/>
    <col min="10757" max="10757" width="12" style="11" customWidth="1"/>
    <col min="10758" max="10758" width="11.7109375" style="11" customWidth="1"/>
    <col min="10759" max="10759" width="12.5703125" style="11" customWidth="1"/>
    <col min="10760" max="10760" width="11.7109375" style="11" customWidth="1"/>
    <col min="10761" max="10761" width="10.42578125" style="11" customWidth="1"/>
    <col min="10762" max="10784" width="8.85546875" style="11" customWidth="1"/>
    <col min="10785" max="11008" width="9.140625" style="11"/>
    <col min="11009" max="11009" width="4.28515625" style="11" customWidth="1"/>
    <col min="11010" max="11010" width="8.7109375" style="11" customWidth="1"/>
    <col min="11011" max="11011" width="5.5703125" style="11" customWidth="1"/>
    <col min="11012" max="11012" width="11.42578125" style="11" customWidth="1"/>
    <col min="11013" max="11013" width="12" style="11" customWidth="1"/>
    <col min="11014" max="11014" width="11.7109375" style="11" customWidth="1"/>
    <col min="11015" max="11015" width="12.5703125" style="11" customWidth="1"/>
    <col min="11016" max="11016" width="11.7109375" style="11" customWidth="1"/>
    <col min="11017" max="11017" width="10.42578125" style="11" customWidth="1"/>
    <col min="11018" max="11040" width="8.85546875" style="11" customWidth="1"/>
    <col min="11041" max="11264" width="9.140625" style="11"/>
    <col min="11265" max="11265" width="4.28515625" style="11" customWidth="1"/>
    <col min="11266" max="11266" width="8.7109375" style="11" customWidth="1"/>
    <col min="11267" max="11267" width="5.5703125" style="11" customWidth="1"/>
    <col min="11268" max="11268" width="11.42578125" style="11" customWidth="1"/>
    <col min="11269" max="11269" width="12" style="11" customWidth="1"/>
    <col min="11270" max="11270" width="11.7109375" style="11" customWidth="1"/>
    <col min="11271" max="11271" width="12.5703125" style="11" customWidth="1"/>
    <col min="11272" max="11272" width="11.7109375" style="11" customWidth="1"/>
    <col min="11273" max="11273" width="10.42578125" style="11" customWidth="1"/>
    <col min="11274" max="11296" width="8.85546875" style="11" customWidth="1"/>
    <col min="11297" max="11520" width="9.140625" style="11"/>
    <col min="11521" max="11521" width="4.28515625" style="11" customWidth="1"/>
    <col min="11522" max="11522" width="8.7109375" style="11" customWidth="1"/>
    <col min="11523" max="11523" width="5.5703125" style="11" customWidth="1"/>
    <col min="11524" max="11524" width="11.42578125" style="11" customWidth="1"/>
    <col min="11525" max="11525" width="12" style="11" customWidth="1"/>
    <col min="11526" max="11526" width="11.7109375" style="11" customWidth="1"/>
    <col min="11527" max="11527" width="12.5703125" style="11" customWidth="1"/>
    <col min="11528" max="11528" width="11.7109375" style="11" customWidth="1"/>
    <col min="11529" max="11529" width="10.42578125" style="11" customWidth="1"/>
    <col min="11530" max="11552" width="8.85546875" style="11" customWidth="1"/>
    <col min="11553" max="11776" width="9.140625" style="11"/>
    <col min="11777" max="11777" width="4.28515625" style="11" customWidth="1"/>
    <col min="11778" max="11778" width="8.7109375" style="11" customWidth="1"/>
    <col min="11779" max="11779" width="5.5703125" style="11" customWidth="1"/>
    <col min="11780" max="11780" width="11.42578125" style="11" customWidth="1"/>
    <col min="11781" max="11781" width="12" style="11" customWidth="1"/>
    <col min="11782" max="11782" width="11.7109375" style="11" customWidth="1"/>
    <col min="11783" max="11783" width="12.5703125" style="11" customWidth="1"/>
    <col min="11784" max="11784" width="11.7109375" style="11" customWidth="1"/>
    <col min="11785" max="11785" width="10.42578125" style="11" customWidth="1"/>
    <col min="11786" max="11808" width="8.85546875" style="11" customWidth="1"/>
    <col min="11809" max="12032" width="9.140625" style="11"/>
    <col min="12033" max="12033" width="4.28515625" style="11" customWidth="1"/>
    <col min="12034" max="12034" width="8.7109375" style="11" customWidth="1"/>
    <col min="12035" max="12035" width="5.5703125" style="11" customWidth="1"/>
    <col min="12036" max="12036" width="11.42578125" style="11" customWidth="1"/>
    <col min="12037" max="12037" width="12" style="11" customWidth="1"/>
    <col min="12038" max="12038" width="11.7109375" style="11" customWidth="1"/>
    <col min="12039" max="12039" width="12.5703125" style="11" customWidth="1"/>
    <col min="12040" max="12040" width="11.7109375" style="11" customWidth="1"/>
    <col min="12041" max="12041" width="10.42578125" style="11" customWidth="1"/>
    <col min="12042" max="12064" width="8.85546875" style="11" customWidth="1"/>
    <col min="12065" max="12288" width="9.140625" style="11"/>
    <col min="12289" max="12289" width="4.28515625" style="11" customWidth="1"/>
    <col min="12290" max="12290" width="8.7109375" style="11" customWidth="1"/>
    <col min="12291" max="12291" width="5.5703125" style="11" customWidth="1"/>
    <col min="12292" max="12292" width="11.42578125" style="11" customWidth="1"/>
    <col min="12293" max="12293" width="12" style="11" customWidth="1"/>
    <col min="12294" max="12294" width="11.7109375" style="11" customWidth="1"/>
    <col min="12295" max="12295" width="12.5703125" style="11" customWidth="1"/>
    <col min="12296" max="12296" width="11.7109375" style="11" customWidth="1"/>
    <col min="12297" max="12297" width="10.42578125" style="11" customWidth="1"/>
    <col min="12298" max="12320" width="8.85546875" style="11" customWidth="1"/>
    <col min="12321" max="12544" width="9.140625" style="11"/>
    <col min="12545" max="12545" width="4.28515625" style="11" customWidth="1"/>
    <col min="12546" max="12546" width="8.7109375" style="11" customWidth="1"/>
    <col min="12547" max="12547" width="5.5703125" style="11" customWidth="1"/>
    <col min="12548" max="12548" width="11.42578125" style="11" customWidth="1"/>
    <col min="12549" max="12549" width="12" style="11" customWidth="1"/>
    <col min="12550" max="12550" width="11.7109375" style="11" customWidth="1"/>
    <col min="12551" max="12551" width="12.5703125" style="11" customWidth="1"/>
    <col min="12552" max="12552" width="11.7109375" style="11" customWidth="1"/>
    <col min="12553" max="12553" width="10.42578125" style="11" customWidth="1"/>
    <col min="12554" max="12576" width="8.85546875" style="11" customWidth="1"/>
    <col min="12577" max="12800" width="9.140625" style="11"/>
    <col min="12801" max="12801" width="4.28515625" style="11" customWidth="1"/>
    <col min="12802" max="12802" width="8.7109375" style="11" customWidth="1"/>
    <col min="12803" max="12803" width="5.5703125" style="11" customWidth="1"/>
    <col min="12804" max="12804" width="11.42578125" style="11" customWidth="1"/>
    <col min="12805" max="12805" width="12" style="11" customWidth="1"/>
    <col min="12806" max="12806" width="11.7109375" style="11" customWidth="1"/>
    <col min="12807" max="12807" width="12.5703125" style="11" customWidth="1"/>
    <col min="12808" max="12808" width="11.7109375" style="11" customWidth="1"/>
    <col min="12809" max="12809" width="10.42578125" style="11" customWidth="1"/>
    <col min="12810" max="12832" width="8.85546875" style="11" customWidth="1"/>
    <col min="12833" max="13056" width="9.140625" style="11"/>
    <col min="13057" max="13057" width="4.28515625" style="11" customWidth="1"/>
    <col min="13058" max="13058" width="8.7109375" style="11" customWidth="1"/>
    <col min="13059" max="13059" width="5.5703125" style="11" customWidth="1"/>
    <col min="13060" max="13060" width="11.42578125" style="11" customWidth="1"/>
    <col min="13061" max="13061" width="12" style="11" customWidth="1"/>
    <col min="13062" max="13062" width="11.7109375" style="11" customWidth="1"/>
    <col min="13063" max="13063" width="12.5703125" style="11" customWidth="1"/>
    <col min="13064" max="13064" width="11.7109375" style="11" customWidth="1"/>
    <col min="13065" max="13065" width="10.42578125" style="11" customWidth="1"/>
    <col min="13066" max="13088" width="8.85546875" style="11" customWidth="1"/>
    <col min="13089" max="13312" width="9.140625" style="11"/>
    <col min="13313" max="13313" width="4.28515625" style="11" customWidth="1"/>
    <col min="13314" max="13314" width="8.7109375" style="11" customWidth="1"/>
    <col min="13315" max="13315" width="5.5703125" style="11" customWidth="1"/>
    <col min="13316" max="13316" width="11.42578125" style="11" customWidth="1"/>
    <col min="13317" max="13317" width="12" style="11" customWidth="1"/>
    <col min="13318" max="13318" width="11.7109375" style="11" customWidth="1"/>
    <col min="13319" max="13319" width="12.5703125" style="11" customWidth="1"/>
    <col min="13320" max="13320" width="11.7109375" style="11" customWidth="1"/>
    <col min="13321" max="13321" width="10.42578125" style="11" customWidth="1"/>
    <col min="13322" max="13344" width="8.85546875" style="11" customWidth="1"/>
    <col min="13345" max="13568" width="9.140625" style="11"/>
    <col min="13569" max="13569" width="4.28515625" style="11" customWidth="1"/>
    <col min="13570" max="13570" width="8.7109375" style="11" customWidth="1"/>
    <col min="13571" max="13571" width="5.5703125" style="11" customWidth="1"/>
    <col min="13572" max="13572" width="11.42578125" style="11" customWidth="1"/>
    <col min="13573" max="13573" width="12" style="11" customWidth="1"/>
    <col min="13574" max="13574" width="11.7109375" style="11" customWidth="1"/>
    <col min="13575" max="13575" width="12.5703125" style="11" customWidth="1"/>
    <col min="13576" max="13576" width="11.7109375" style="11" customWidth="1"/>
    <col min="13577" max="13577" width="10.42578125" style="11" customWidth="1"/>
    <col min="13578" max="13600" width="8.85546875" style="11" customWidth="1"/>
    <col min="13601" max="13824" width="9.140625" style="11"/>
    <col min="13825" max="13825" width="4.28515625" style="11" customWidth="1"/>
    <col min="13826" max="13826" width="8.7109375" style="11" customWidth="1"/>
    <col min="13827" max="13827" width="5.5703125" style="11" customWidth="1"/>
    <col min="13828" max="13828" width="11.42578125" style="11" customWidth="1"/>
    <col min="13829" max="13829" width="12" style="11" customWidth="1"/>
    <col min="13830" max="13830" width="11.7109375" style="11" customWidth="1"/>
    <col min="13831" max="13831" width="12.5703125" style="11" customWidth="1"/>
    <col min="13832" max="13832" width="11.7109375" style="11" customWidth="1"/>
    <col min="13833" max="13833" width="10.42578125" style="11" customWidth="1"/>
    <col min="13834" max="13856" width="8.85546875" style="11" customWidth="1"/>
    <col min="13857" max="14080" width="9.140625" style="11"/>
    <col min="14081" max="14081" width="4.28515625" style="11" customWidth="1"/>
    <col min="14082" max="14082" width="8.7109375" style="11" customWidth="1"/>
    <col min="14083" max="14083" width="5.5703125" style="11" customWidth="1"/>
    <col min="14084" max="14084" width="11.42578125" style="11" customWidth="1"/>
    <col min="14085" max="14085" width="12" style="11" customWidth="1"/>
    <col min="14086" max="14086" width="11.7109375" style="11" customWidth="1"/>
    <col min="14087" max="14087" width="12.5703125" style="11" customWidth="1"/>
    <col min="14088" max="14088" width="11.7109375" style="11" customWidth="1"/>
    <col min="14089" max="14089" width="10.42578125" style="11" customWidth="1"/>
    <col min="14090" max="14112" width="8.85546875" style="11" customWidth="1"/>
    <col min="14113" max="14336" width="9.140625" style="11"/>
    <col min="14337" max="14337" width="4.28515625" style="11" customWidth="1"/>
    <col min="14338" max="14338" width="8.7109375" style="11" customWidth="1"/>
    <col min="14339" max="14339" width="5.5703125" style="11" customWidth="1"/>
    <col min="14340" max="14340" width="11.42578125" style="11" customWidth="1"/>
    <col min="14341" max="14341" width="12" style="11" customWidth="1"/>
    <col min="14342" max="14342" width="11.7109375" style="11" customWidth="1"/>
    <col min="14343" max="14343" width="12.5703125" style="11" customWidth="1"/>
    <col min="14344" max="14344" width="11.7109375" style="11" customWidth="1"/>
    <col min="14345" max="14345" width="10.42578125" style="11" customWidth="1"/>
    <col min="14346" max="14368" width="8.85546875" style="11" customWidth="1"/>
    <col min="14369" max="14592" width="9.140625" style="11"/>
    <col min="14593" max="14593" width="4.28515625" style="11" customWidth="1"/>
    <col min="14594" max="14594" width="8.7109375" style="11" customWidth="1"/>
    <col min="14595" max="14595" width="5.5703125" style="11" customWidth="1"/>
    <col min="14596" max="14596" width="11.42578125" style="11" customWidth="1"/>
    <col min="14597" max="14597" width="12" style="11" customWidth="1"/>
    <col min="14598" max="14598" width="11.7109375" style="11" customWidth="1"/>
    <col min="14599" max="14599" width="12.5703125" style="11" customWidth="1"/>
    <col min="14600" max="14600" width="11.7109375" style="11" customWidth="1"/>
    <col min="14601" max="14601" width="10.42578125" style="11" customWidth="1"/>
    <col min="14602" max="14624" width="8.85546875" style="11" customWidth="1"/>
    <col min="14625" max="14848" width="9.140625" style="11"/>
    <col min="14849" max="14849" width="4.28515625" style="11" customWidth="1"/>
    <col min="14850" max="14850" width="8.7109375" style="11" customWidth="1"/>
    <col min="14851" max="14851" width="5.5703125" style="11" customWidth="1"/>
    <col min="14852" max="14852" width="11.42578125" style="11" customWidth="1"/>
    <col min="14853" max="14853" width="12" style="11" customWidth="1"/>
    <col min="14854" max="14854" width="11.7109375" style="11" customWidth="1"/>
    <col min="14855" max="14855" width="12.5703125" style="11" customWidth="1"/>
    <col min="14856" max="14856" width="11.7109375" style="11" customWidth="1"/>
    <col min="14857" max="14857" width="10.42578125" style="11" customWidth="1"/>
    <col min="14858" max="14880" width="8.85546875" style="11" customWidth="1"/>
    <col min="14881" max="15104" width="9.140625" style="11"/>
    <col min="15105" max="15105" width="4.28515625" style="11" customWidth="1"/>
    <col min="15106" max="15106" width="8.7109375" style="11" customWidth="1"/>
    <col min="15107" max="15107" width="5.5703125" style="11" customWidth="1"/>
    <col min="15108" max="15108" width="11.42578125" style="11" customWidth="1"/>
    <col min="15109" max="15109" width="12" style="11" customWidth="1"/>
    <col min="15110" max="15110" width="11.7109375" style="11" customWidth="1"/>
    <col min="15111" max="15111" width="12.5703125" style="11" customWidth="1"/>
    <col min="15112" max="15112" width="11.7109375" style="11" customWidth="1"/>
    <col min="15113" max="15113" width="10.42578125" style="11" customWidth="1"/>
    <col min="15114" max="15136" width="8.85546875" style="11" customWidth="1"/>
    <col min="15137" max="15360" width="9.140625" style="11"/>
    <col min="15361" max="15361" width="4.28515625" style="11" customWidth="1"/>
    <col min="15362" max="15362" width="8.7109375" style="11" customWidth="1"/>
    <col min="15363" max="15363" width="5.5703125" style="11" customWidth="1"/>
    <col min="15364" max="15364" width="11.42578125" style="11" customWidth="1"/>
    <col min="15365" max="15365" width="12" style="11" customWidth="1"/>
    <col min="15366" max="15366" width="11.7109375" style="11" customWidth="1"/>
    <col min="15367" max="15367" width="12.5703125" style="11" customWidth="1"/>
    <col min="15368" max="15368" width="11.7109375" style="11" customWidth="1"/>
    <col min="15369" max="15369" width="10.42578125" style="11" customWidth="1"/>
    <col min="15370" max="15392" width="8.85546875" style="11" customWidth="1"/>
    <col min="15393" max="15616" width="9.140625" style="11"/>
    <col min="15617" max="15617" width="4.28515625" style="11" customWidth="1"/>
    <col min="15618" max="15618" width="8.7109375" style="11" customWidth="1"/>
    <col min="15619" max="15619" width="5.5703125" style="11" customWidth="1"/>
    <col min="15620" max="15620" width="11.42578125" style="11" customWidth="1"/>
    <col min="15621" max="15621" width="12" style="11" customWidth="1"/>
    <col min="15622" max="15622" width="11.7109375" style="11" customWidth="1"/>
    <col min="15623" max="15623" width="12.5703125" style="11" customWidth="1"/>
    <col min="15624" max="15624" width="11.7109375" style="11" customWidth="1"/>
    <col min="15625" max="15625" width="10.42578125" style="11" customWidth="1"/>
    <col min="15626" max="15648" width="8.85546875" style="11" customWidth="1"/>
    <col min="15649" max="15872" width="9.140625" style="11"/>
    <col min="15873" max="15873" width="4.28515625" style="11" customWidth="1"/>
    <col min="15874" max="15874" width="8.7109375" style="11" customWidth="1"/>
    <col min="15875" max="15875" width="5.5703125" style="11" customWidth="1"/>
    <col min="15876" max="15876" width="11.42578125" style="11" customWidth="1"/>
    <col min="15877" max="15877" width="12" style="11" customWidth="1"/>
    <col min="15878" max="15878" width="11.7109375" style="11" customWidth="1"/>
    <col min="15879" max="15879" width="12.5703125" style="11" customWidth="1"/>
    <col min="15880" max="15880" width="11.7109375" style="11" customWidth="1"/>
    <col min="15881" max="15881" width="10.42578125" style="11" customWidth="1"/>
    <col min="15882" max="15904" width="8.85546875" style="11" customWidth="1"/>
    <col min="15905" max="16128" width="9.140625" style="11"/>
    <col min="16129" max="16129" width="4.28515625" style="11" customWidth="1"/>
    <col min="16130" max="16130" width="8.7109375" style="11" customWidth="1"/>
    <col min="16131" max="16131" width="5.5703125" style="11" customWidth="1"/>
    <col min="16132" max="16132" width="11.42578125" style="11" customWidth="1"/>
    <col min="16133" max="16133" width="12" style="11" customWidth="1"/>
    <col min="16134" max="16134" width="11.7109375" style="11" customWidth="1"/>
    <col min="16135" max="16135" width="12.5703125" style="11" customWidth="1"/>
    <col min="16136" max="16136" width="11.7109375" style="11" customWidth="1"/>
    <col min="16137" max="16137" width="10.42578125" style="11" customWidth="1"/>
    <col min="16138" max="16160" width="8.85546875" style="11" customWidth="1"/>
    <col min="16161" max="16384" width="9.140625" style="11"/>
  </cols>
  <sheetData>
    <row r="1" spans="1:32">
      <c r="G1" s="5" t="s">
        <v>44</v>
      </c>
      <c r="H1" s="5"/>
    </row>
    <row r="2" spans="1:32">
      <c r="G2" s="5" t="s">
        <v>241</v>
      </c>
      <c r="H2" s="5"/>
    </row>
    <row r="3" spans="1:32">
      <c r="G3" s="6" t="s">
        <v>1</v>
      </c>
      <c r="H3" s="6"/>
    </row>
    <row r="4" spans="1:32">
      <c r="G4" s="5" t="s">
        <v>249</v>
      </c>
      <c r="H4" s="5"/>
    </row>
    <row r="5" spans="1:32">
      <c r="H5" s="167"/>
    </row>
    <row r="7" spans="1:32" ht="35.25" customHeight="1">
      <c r="A7" s="168" t="s">
        <v>243</v>
      </c>
      <c r="B7" s="168"/>
      <c r="C7" s="168"/>
      <c r="D7" s="168"/>
      <c r="E7" s="168"/>
      <c r="F7" s="168"/>
      <c r="G7" s="168"/>
      <c r="H7" s="168"/>
      <c r="I7" s="168"/>
    </row>
    <row r="8" spans="1:32" ht="18" customHeight="1">
      <c r="A8" s="169"/>
      <c r="B8" s="169"/>
      <c r="C8" s="169"/>
      <c r="D8" s="169"/>
      <c r="E8" s="169"/>
      <c r="F8" s="169"/>
      <c r="G8" s="169"/>
      <c r="H8" s="169"/>
      <c r="I8" s="169"/>
    </row>
    <row r="9" spans="1:32" ht="13.5" customHeight="1">
      <c r="I9" s="7" t="s">
        <v>3</v>
      </c>
    </row>
    <row r="10" spans="1:32" ht="13.5" customHeight="1">
      <c r="A10" s="8"/>
      <c r="B10" s="8"/>
      <c r="C10" s="8"/>
      <c r="D10" s="9"/>
      <c r="E10" s="9"/>
      <c r="F10" s="170" t="s">
        <v>45</v>
      </c>
      <c r="G10" s="171"/>
      <c r="H10" s="171"/>
      <c r="I10" s="172"/>
    </row>
    <row r="11" spans="1:32" ht="33.75" customHeight="1">
      <c r="A11" s="12" t="s">
        <v>47</v>
      </c>
      <c r="B11" s="12" t="s">
        <v>244</v>
      </c>
      <c r="C11" s="12" t="s">
        <v>7</v>
      </c>
      <c r="D11" s="13" t="s">
        <v>245</v>
      </c>
      <c r="E11" s="13" t="s">
        <v>246</v>
      </c>
      <c r="F11" s="9"/>
      <c r="G11" s="170" t="s">
        <v>46</v>
      </c>
      <c r="H11" s="172"/>
      <c r="I11" s="9"/>
    </row>
    <row r="12" spans="1:32" ht="39.75" customHeight="1">
      <c r="A12" s="173"/>
      <c r="B12" s="173"/>
      <c r="C12" s="173"/>
      <c r="D12" s="173"/>
      <c r="E12" s="174"/>
      <c r="F12" s="14" t="s">
        <v>247</v>
      </c>
      <c r="G12" s="175" t="s">
        <v>48</v>
      </c>
      <c r="H12" s="175" t="s">
        <v>49</v>
      </c>
      <c r="I12" s="14" t="s">
        <v>248</v>
      </c>
    </row>
    <row r="13" spans="1:32" s="17" customFormat="1" ht="10.5" customHeight="1">
      <c r="A13" s="15">
        <v>1</v>
      </c>
      <c r="B13" s="15">
        <v>2</v>
      </c>
      <c r="C13" s="15">
        <v>3</v>
      </c>
      <c r="D13" s="15">
        <v>4</v>
      </c>
      <c r="E13" s="15">
        <v>5</v>
      </c>
      <c r="F13" s="15">
        <v>6</v>
      </c>
      <c r="G13" s="15">
        <v>7</v>
      </c>
      <c r="H13" s="15">
        <v>8</v>
      </c>
      <c r="I13" s="15">
        <v>9</v>
      </c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</row>
    <row r="14" spans="1:32" ht="20.25" customHeight="1">
      <c r="A14" s="176">
        <v>710</v>
      </c>
      <c r="B14" s="176">
        <v>71035</v>
      </c>
      <c r="C14" s="176">
        <v>2020</v>
      </c>
      <c r="D14" s="177">
        <v>40000</v>
      </c>
      <c r="E14" s="177">
        <f>SUM(F14,I14)</f>
        <v>40000</v>
      </c>
      <c r="F14" s="177">
        <v>40000</v>
      </c>
      <c r="G14" s="177">
        <v>0</v>
      </c>
      <c r="H14" s="177">
        <v>0</v>
      </c>
      <c r="I14" s="177">
        <v>0</v>
      </c>
    </row>
    <row r="15" spans="1:32" ht="20.25" customHeight="1">
      <c r="A15" s="176">
        <v>752</v>
      </c>
      <c r="B15" s="176">
        <v>75224</v>
      </c>
      <c r="C15" s="178">
        <v>2120</v>
      </c>
      <c r="D15" s="179">
        <f>61000+4000</f>
        <v>65000</v>
      </c>
      <c r="E15" s="177">
        <f>SUM(F15,I15)</f>
        <v>65000</v>
      </c>
      <c r="F15" s="177">
        <f>61000+4000</f>
        <v>65000</v>
      </c>
      <c r="G15" s="177">
        <f>51400+3600</f>
        <v>55000</v>
      </c>
      <c r="H15" s="177">
        <v>0</v>
      </c>
      <c r="I15" s="177">
        <v>0</v>
      </c>
    </row>
    <row r="16" spans="1:32" ht="20.25" customHeight="1">
      <c r="A16" s="176">
        <v>801</v>
      </c>
      <c r="B16" s="176">
        <v>80146</v>
      </c>
      <c r="C16" s="178">
        <v>2120</v>
      </c>
      <c r="D16" s="179">
        <f>581000+19000</f>
        <v>600000</v>
      </c>
      <c r="E16" s="177">
        <f>SUM(F16,I16)</f>
        <v>600000</v>
      </c>
      <c r="F16" s="177">
        <f>581000+19000</f>
        <v>600000</v>
      </c>
      <c r="G16" s="177">
        <f>550027+18885+200-259</f>
        <v>568853</v>
      </c>
      <c r="H16" s="177">
        <v>0</v>
      </c>
      <c r="I16" s="177">
        <v>0</v>
      </c>
    </row>
    <row r="17" spans="1:9" ht="20.25" customHeight="1">
      <c r="A17" s="176">
        <v>801</v>
      </c>
      <c r="B17" s="176">
        <v>80195</v>
      </c>
      <c r="C17" s="178">
        <v>2120</v>
      </c>
      <c r="D17" s="179">
        <f>387860+261444</f>
        <v>649304</v>
      </c>
      <c r="E17" s="177">
        <f>SUM(F17,I17)</f>
        <v>649304</v>
      </c>
      <c r="F17" s="177">
        <f>387860+261444</f>
        <v>649304</v>
      </c>
      <c r="G17" s="177">
        <v>352600</v>
      </c>
      <c r="H17" s="177">
        <v>0</v>
      </c>
      <c r="I17" s="177">
        <v>0</v>
      </c>
    </row>
    <row r="18" spans="1:9" ht="23.25" customHeight="1">
      <c r="A18" s="266" t="s">
        <v>50</v>
      </c>
      <c r="B18" s="267"/>
      <c r="C18" s="268"/>
      <c r="D18" s="250">
        <f t="shared" ref="D18:I18" si="0">SUM(D14:D17)</f>
        <v>1354304</v>
      </c>
      <c r="E18" s="250">
        <f t="shared" si="0"/>
        <v>1354304</v>
      </c>
      <c r="F18" s="250">
        <f t="shared" si="0"/>
        <v>1354304</v>
      </c>
      <c r="G18" s="250">
        <f t="shared" si="0"/>
        <v>976453</v>
      </c>
      <c r="H18" s="250">
        <f t="shared" si="0"/>
        <v>0</v>
      </c>
      <c r="I18" s="250">
        <f t="shared" si="0"/>
        <v>0</v>
      </c>
    </row>
  </sheetData>
  <mergeCells count="1">
    <mergeCell ref="A18:C18"/>
  </mergeCells>
  <pageMargins left="0.59055118110236227" right="0.59055118110236227" top="0.74803149606299213" bottom="0.74803149606299213" header="0.31496062992125984" footer="0.31496062992125984"/>
  <pageSetup paperSize="9" firstPageNumber="44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60EB2-88CD-4B85-85E5-579284E7CC5F}">
  <sheetPr>
    <tabColor rgb="FFFFFF00"/>
  </sheetPr>
  <dimension ref="A1:WVO204"/>
  <sheetViews>
    <sheetView zoomScale="140" zoomScaleNormal="140" workbookViewId="0"/>
  </sheetViews>
  <sheetFormatPr defaultRowHeight="15"/>
  <cols>
    <col min="1" max="1" width="3.7109375" style="251" customWidth="1"/>
    <col min="2" max="2" width="33.42578125" style="251" customWidth="1"/>
    <col min="3" max="3" width="8.5703125" style="251" customWidth="1"/>
    <col min="4" max="4" width="9.42578125" style="251" customWidth="1"/>
    <col min="5" max="5" width="8.140625" style="251" customWidth="1"/>
    <col min="6" max="6" width="13" style="217" customWidth="1"/>
    <col min="7" max="7" width="13.5703125" style="217" customWidth="1"/>
    <col min="8" max="8" width="9.140625" style="217"/>
    <col min="9" max="9" width="12.42578125" style="217" customWidth="1"/>
    <col min="10" max="76" width="9.140625" style="217"/>
    <col min="77" max="253" width="9.140625" style="251"/>
    <col min="254" max="254" width="5.28515625" style="251" customWidth="1"/>
    <col min="255" max="255" width="8" style="251" customWidth="1"/>
    <col min="256" max="256" width="5.85546875" style="251" customWidth="1"/>
    <col min="257" max="257" width="9.42578125" style="251" customWidth="1"/>
    <col min="258" max="258" width="11.28515625" style="251" customWidth="1"/>
    <col min="259" max="259" width="11" style="251" customWidth="1"/>
    <col min="260" max="260" width="13.140625" style="251" customWidth="1"/>
    <col min="261" max="261" width="11.7109375" style="251" customWidth="1"/>
    <col min="262" max="262" width="11.140625" style="251" customWidth="1"/>
    <col min="263" max="263" width="11.7109375" style="251" customWidth="1"/>
    <col min="264" max="509" width="9.140625" style="251"/>
    <col min="510" max="510" width="5.28515625" style="251" customWidth="1"/>
    <col min="511" max="511" width="8" style="251" customWidth="1"/>
    <col min="512" max="512" width="5.85546875" style="251" customWidth="1"/>
    <col min="513" max="513" width="9.42578125" style="251" customWidth="1"/>
    <col min="514" max="514" width="11.28515625" style="251" customWidth="1"/>
    <col min="515" max="515" width="11" style="251" customWidth="1"/>
    <col min="516" max="516" width="13.140625" style="251" customWidth="1"/>
    <col min="517" max="517" width="11.7109375" style="251" customWidth="1"/>
    <col min="518" max="518" width="11.140625" style="251" customWidth="1"/>
    <col min="519" max="519" width="11.7109375" style="251" customWidth="1"/>
    <col min="520" max="765" width="9.140625" style="251"/>
    <col min="766" max="766" width="5.28515625" style="251" customWidth="1"/>
    <col min="767" max="767" width="8" style="251" customWidth="1"/>
    <col min="768" max="768" width="5.85546875" style="251" customWidth="1"/>
    <col min="769" max="769" width="9.42578125" style="251" customWidth="1"/>
    <col min="770" max="770" width="11.28515625" style="251" customWidth="1"/>
    <col min="771" max="771" width="11" style="251" customWidth="1"/>
    <col min="772" max="772" width="13.140625" style="251" customWidth="1"/>
    <col min="773" max="773" width="11.7109375" style="251" customWidth="1"/>
    <col min="774" max="774" width="11.140625" style="251" customWidth="1"/>
    <col min="775" max="775" width="11.7109375" style="251" customWidth="1"/>
    <col min="776" max="1021" width="9.140625" style="251"/>
    <col min="1022" max="1022" width="5.28515625" style="251" customWidth="1"/>
    <col min="1023" max="1023" width="8" style="251" customWidth="1"/>
    <col min="1024" max="1024" width="5.85546875" style="251" customWidth="1"/>
    <col min="1025" max="1025" width="9.42578125" style="251" customWidth="1"/>
    <col min="1026" max="1026" width="11.28515625" style="251" customWidth="1"/>
    <col min="1027" max="1027" width="11" style="251" customWidth="1"/>
    <col min="1028" max="1028" width="13.140625" style="251" customWidth="1"/>
    <col min="1029" max="1029" width="11.7109375" style="251" customWidth="1"/>
    <col min="1030" max="1030" width="11.140625" style="251" customWidth="1"/>
    <col min="1031" max="1031" width="11.7109375" style="251" customWidth="1"/>
    <col min="1032" max="1277" width="9.140625" style="251"/>
    <col min="1278" max="1278" width="5.28515625" style="251" customWidth="1"/>
    <col min="1279" max="1279" width="8" style="251" customWidth="1"/>
    <col min="1280" max="1280" width="5.85546875" style="251" customWidth="1"/>
    <col min="1281" max="1281" width="9.42578125" style="251" customWidth="1"/>
    <col min="1282" max="1282" width="11.28515625" style="251" customWidth="1"/>
    <col min="1283" max="1283" width="11" style="251" customWidth="1"/>
    <col min="1284" max="1284" width="13.140625" style="251" customWidth="1"/>
    <col min="1285" max="1285" width="11.7109375" style="251" customWidth="1"/>
    <col min="1286" max="1286" width="11.140625" style="251" customWidth="1"/>
    <col min="1287" max="1287" width="11.7109375" style="251" customWidth="1"/>
    <col min="1288" max="1533" width="9.140625" style="251"/>
    <col min="1534" max="1534" width="5.28515625" style="251" customWidth="1"/>
    <col min="1535" max="1535" width="8" style="251" customWidth="1"/>
    <col min="1536" max="1536" width="5.85546875" style="251" customWidth="1"/>
    <col min="1537" max="1537" width="9.42578125" style="251" customWidth="1"/>
    <col min="1538" max="1538" width="11.28515625" style="251" customWidth="1"/>
    <col min="1539" max="1539" width="11" style="251" customWidth="1"/>
    <col min="1540" max="1540" width="13.140625" style="251" customWidth="1"/>
    <col min="1541" max="1541" width="11.7109375" style="251" customWidth="1"/>
    <col min="1542" max="1542" width="11.140625" style="251" customWidth="1"/>
    <col min="1543" max="1543" width="11.7109375" style="251" customWidth="1"/>
    <col min="1544" max="1789" width="9.140625" style="251"/>
    <col min="1790" max="1790" width="5.28515625" style="251" customWidth="1"/>
    <col min="1791" max="1791" width="8" style="251" customWidth="1"/>
    <col min="1792" max="1792" width="5.85546875" style="251" customWidth="1"/>
    <col min="1793" max="1793" width="9.42578125" style="251" customWidth="1"/>
    <col min="1794" max="1794" width="11.28515625" style="251" customWidth="1"/>
    <col min="1795" max="1795" width="11" style="251" customWidth="1"/>
    <col min="1796" max="1796" width="13.140625" style="251" customWidth="1"/>
    <col min="1797" max="1797" width="11.7109375" style="251" customWidth="1"/>
    <col min="1798" max="1798" width="11.140625" style="251" customWidth="1"/>
    <col min="1799" max="1799" width="11.7109375" style="251" customWidth="1"/>
    <col min="1800" max="2045" width="9.140625" style="251"/>
    <col min="2046" max="2046" width="5.28515625" style="251" customWidth="1"/>
    <col min="2047" max="2047" width="8" style="251" customWidth="1"/>
    <col min="2048" max="2048" width="5.85546875" style="251" customWidth="1"/>
    <col min="2049" max="2049" width="9.42578125" style="251" customWidth="1"/>
    <col min="2050" max="2050" width="11.28515625" style="251" customWidth="1"/>
    <col min="2051" max="2051" width="11" style="251" customWidth="1"/>
    <col min="2052" max="2052" width="13.140625" style="251" customWidth="1"/>
    <col min="2053" max="2053" width="11.7109375" style="251" customWidth="1"/>
    <col min="2054" max="2054" width="11.140625" style="251" customWidth="1"/>
    <col min="2055" max="2055" width="11.7109375" style="251" customWidth="1"/>
    <col min="2056" max="2301" width="9.140625" style="251"/>
    <col min="2302" max="2302" width="5.28515625" style="251" customWidth="1"/>
    <col min="2303" max="2303" width="8" style="251" customWidth="1"/>
    <col min="2304" max="2304" width="5.85546875" style="251" customWidth="1"/>
    <col min="2305" max="2305" width="9.42578125" style="251" customWidth="1"/>
    <col min="2306" max="2306" width="11.28515625" style="251" customWidth="1"/>
    <col min="2307" max="2307" width="11" style="251" customWidth="1"/>
    <col min="2308" max="2308" width="13.140625" style="251" customWidth="1"/>
    <col min="2309" max="2309" width="11.7109375" style="251" customWidth="1"/>
    <col min="2310" max="2310" width="11.140625" style="251" customWidth="1"/>
    <col min="2311" max="2311" width="11.7109375" style="251" customWidth="1"/>
    <col min="2312" max="2557" width="9.140625" style="251"/>
    <col min="2558" max="2558" width="5.28515625" style="251" customWidth="1"/>
    <col min="2559" max="2559" width="8" style="251" customWidth="1"/>
    <col min="2560" max="2560" width="5.85546875" style="251" customWidth="1"/>
    <col min="2561" max="2561" width="9.42578125" style="251" customWidth="1"/>
    <col min="2562" max="2562" width="11.28515625" style="251" customWidth="1"/>
    <col min="2563" max="2563" width="11" style="251" customWidth="1"/>
    <col min="2564" max="2564" width="13.140625" style="251" customWidth="1"/>
    <col min="2565" max="2565" width="11.7109375" style="251" customWidth="1"/>
    <col min="2566" max="2566" width="11.140625" style="251" customWidth="1"/>
    <col min="2567" max="2567" width="11.7109375" style="251" customWidth="1"/>
    <col min="2568" max="2813" width="9.140625" style="251"/>
    <col min="2814" max="2814" width="5.28515625" style="251" customWidth="1"/>
    <col min="2815" max="2815" width="8" style="251" customWidth="1"/>
    <col min="2816" max="2816" width="5.85546875" style="251" customWidth="1"/>
    <col min="2817" max="2817" width="9.42578125" style="251" customWidth="1"/>
    <col min="2818" max="2818" width="11.28515625" style="251" customWidth="1"/>
    <col min="2819" max="2819" width="11" style="251" customWidth="1"/>
    <col min="2820" max="2820" width="13.140625" style="251" customWidth="1"/>
    <col min="2821" max="2821" width="11.7109375" style="251" customWidth="1"/>
    <col min="2822" max="2822" width="11.140625" style="251" customWidth="1"/>
    <col min="2823" max="2823" width="11.7109375" style="251" customWidth="1"/>
    <col min="2824" max="3069" width="9.140625" style="251"/>
    <col min="3070" max="3070" width="5.28515625" style="251" customWidth="1"/>
    <col min="3071" max="3071" width="8" style="251" customWidth="1"/>
    <col min="3072" max="3072" width="5.85546875" style="251" customWidth="1"/>
    <col min="3073" max="3073" width="9.42578125" style="251" customWidth="1"/>
    <col min="3074" max="3074" width="11.28515625" style="251" customWidth="1"/>
    <col min="3075" max="3075" width="11" style="251" customWidth="1"/>
    <col min="3076" max="3076" width="13.140625" style="251" customWidth="1"/>
    <col min="3077" max="3077" width="11.7109375" style="251" customWidth="1"/>
    <col min="3078" max="3078" width="11.140625" style="251" customWidth="1"/>
    <col min="3079" max="3079" width="11.7109375" style="251" customWidth="1"/>
    <col min="3080" max="3325" width="9.140625" style="251"/>
    <col min="3326" max="3326" width="5.28515625" style="251" customWidth="1"/>
    <col min="3327" max="3327" width="8" style="251" customWidth="1"/>
    <col min="3328" max="3328" width="5.85546875" style="251" customWidth="1"/>
    <col min="3329" max="3329" width="9.42578125" style="251" customWidth="1"/>
    <col min="3330" max="3330" width="11.28515625" style="251" customWidth="1"/>
    <col min="3331" max="3331" width="11" style="251" customWidth="1"/>
    <col min="3332" max="3332" width="13.140625" style="251" customWidth="1"/>
    <col min="3333" max="3333" width="11.7109375" style="251" customWidth="1"/>
    <col min="3334" max="3334" width="11.140625" style="251" customWidth="1"/>
    <col min="3335" max="3335" width="11.7109375" style="251" customWidth="1"/>
    <col min="3336" max="3581" width="9.140625" style="251"/>
    <col min="3582" max="3582" width="5.28515625" style="251" customWidth="1"/>
    <col min="3583" max="3583" width="8" style="251" customWidth="1"/>
    <col min="3584" max="3584" width="5.85546875" style="251" customWidth="1"/>
    <col min="3585" max="3585" width="9.42578125" style="251" customWidth="1"/>
    <col min="3586" max="3586" width="11.28515625" style="251" customWidth="1"/>
    <col min="3587" max="3587" width="11" style="251" customWidth="1"/>
    <col min="3588" max="3588" width="13.140625" style="251" customWidth="1"/>
    <col min="3589" max="3589" width="11.7109375" style="251" customWidth="1"/>
    <col min="3590" max="3590" width="11.140625" style="251" customWidth="1"/>
    <col min="3591" max="3591" width="11.7109375" style="251" customWidth="1"/>
    <col min="3592" max="3837" width="9.140625" style="251"/>
    <col min="3838" max="3838" width="5.28515625" style="251" customWidth="1"/>
    <col min="3839" max="3839" width="8" style="251" customWidth="1"/>
    <col min="3840" max="3840" width="5.85546875" style="251" customWidth="1"/>
    <col min="3841" max="3841" width="9.42578125" style="251" customWidth="1"/>
    <col min="3842" max="3842" width="11.28515625" style="251" customWidth="1"/>
    <col min="3843" max="3843" width="11" style="251" customWidth="1"/>
    <col min="3844" max="3844" width="13.140625" style="251" customWidth="1"/>
    <col min="3845" max="3845" width="11.7109375" style="251" customWidth="1"/>
    <col min="3846" max="3846" width="11.140625" style="251" customWidth="1"/>
    <col min="3847" max="3847" width="11.7109375" style="251" customWidth="1"/>
    <col min="3848" max="4093" width="9.140625" style="251"/>
    <col min="4094" max="4094" width="5.28515625" style="251" customWidth="1"/>
    <col min="4095" max="4095" width="8" style="251" customWidth="1"/>
    <col min="4096" max="4096" width="5.85546875" style="251" customWidth="1"/>
    <col min="4097" max="4097" width="9.42578125" style="251" customWidth="1"/>
    <col min="4098" max="4098" width="11.28515625" style="251" customWidth="1"/>
    <col min="4099" max="4099" width="11" style="251" customWidth="1"/>
    <col min="4100" max="4100" width="13.140625" style="251" customWidth="1"/>
    <col min="4101" max="4101" width="11.7109375" style="251" customWidth="1"/>
    <col min="4102" max="4102" width="11.140625" style="251" customWidth="1"/>
    <col min="4103" max="4103" width="11.7109375" style="251" customWidth="1"/>
    <col min="4104" max="4349" width="9.140625" style="251"/>
    <col min="4350" max="4350" width="5.28515625" style="251" customWidth="1"/>
    <col min="4351" max="4351" width="8" style="251" customWidth="1"/>
    <col min="4352" max="4352" width="5.85546875" style="251" customWidth="1"/>
    <col min="4353" max="4353" width="9.42578125" style="251" customWidth="1"/>
    <col min="4354" max="4354" width="11.28515625" style="251" customWidth="1"/>
    <col min="4355" max="4355" width="11" style="251" customWidth="1"/>
    <col min="4356" max="4356" width="13.140625" style="251" customWidth="1"/>
    <col min="4357" max="4357" width="11.7109375" style="251" customWidth="1"/>
    <col min="4358" max="4358" width="11.140625" style="251" customWidth="1"/>
    <col min="4359" max="4359" width="11.7109375" style="251" customWidth="1"/>
    <col min="4360" max="4605" width="9.140625" style="251"/>
    <col min="4606" max="4606" width="5.28515625" style="251" customWidth="1"/>
    <col min="4607" max="4607" width="8" style="251" customWidth="1"/>
    <col min="4608" max="4608" width="5.85546875" style="251" customWidth="1"/>
    <col min="4609" max="4609" width="9.42578125" style="251" customWidth="1"/>
    <col min="4610" max="4610" width="11.28515625" style="251" customWidth="1"/>
    <col min="4611" max="4611" width="11" style="251" customWidth="1"/>
    <col min="4612" max="4612" width="13.140625" style="251" customWidth="1"/>
    <col min="4613" max="4613" width="11.7109375" style="251" customWidth="1"/>
    <col min="4614" max="4614" width="11.140625" style="251" customWidth="1"/>
    <col min="4615" max="4615" width="11.7109375" style="251" customWidth="1"/>
    <col min="4616" max="4861" width="9.140625" style="251"/>
    <col min="4862" max="4862" width="5.28515625" style="251" customWidth="1"/>
    <col min="4863" max="4863" width="8" style="251" customWidth="1"/>
    <col min="4864" max="4864" width="5.85546875" style="251" customWidth="1"/>
    <col min="4865" max="4865" width="9.42578125" style="251" customWidth="1"/>
    <col min="4866" max="4866" width="11.28515625" style="251" customWidth="1"/>
    <col min="4867" max="4867" width="11" style="251" customWidth="1"/>
    <col min="4868" max="4868" width="13.140625" style="251" customWidth="1"/>
    <col min="4869" max="4869" width="11.7109375" style="251" customWidth="1"/>
    <col min="4870" max="4870" width="11.140625" style="251" customWidth="1"/>
    <col min="4871" max="4871" width="11.7109375" style="251" customWidth="1"/>
    <col min="4872" max="5117" width="9.140625" style="251"/>
    <col min="5118" max="5118" width="5.28515625" style="251" customWidth="1"/>
    <col min="5119" max="5119" width="8" style="251" customWidth="1"/>
    <col min="5120" max="5120" width="5.85546875" style="251" customWidth="1"/>
    <col min="5121" max="5121" width="9.42578125" style="251" customWidth="1"/>
    <col min="5122" max="5122" width="11.28515625" style="251" customWidth="1"/>
    <col min="5123" max="5123" width="11" style="251" customWidth="1"/>
    <col min="5124" max="5124" width="13.140625" style="251" customWidth="1"/>
    <col min="5125" max="5125" width="11.7109375" style="251" customWidth="1"/>
    <col min="5126" max="5126" width="11.140625" style="251" customWidth="1"/>
    <col min="5127" max="5127" width="11.7109375" style="251" customWidth="1"/>
    <col min="5128" max="5373" width="9.140625" style="251"/>
    <col min="5374" max="5374" width="5.28515625" style="251" customWidth="1"/>
    <col min="5375" max="5375" width="8" style="251" customWidth="1"/>
    <col min="5376" max="5376" width="5.85546875" style="251" customWidth="1"/>
    <col min="5377" max="5377" width="9.42578125" style="251" customWidth="1"/>
    <col min="5378" max="5378" width="11.28515625" style="251" customWidth="1"/>
    <col min="5379" max="5379" width="11" style="251" customWidth="1"/>
    <col min="5380" max="5380" width="13.140625" style="251" customWidth="1"/>
    <col min="5381" max="5381" width="11.7109375" style="251" customWidth="1"/>
    <col min="5382" max="5382" width="11.140625" style="251" customWidth="1"/>
    <col min="5383" max="5383" width="11.7109375" style="251" customWidth="1"/>
    <col min="5384" max="5629" width="9.140625" style="251"/>
    <col min="5630" max="5630" width="5.28515625" style="251" customWidth="1"/>
    <col min="5631" max="5631" width="8" style="251" customWidth="1"/>
    <col min="5632" max="5632" width="5.85546875" style="251" customWidth="1"/>
    <col min="5633" max="5633" width="9.42578125" style="251" customWidth="1"/>
    <col min="5634" max="5634" width="11.28515625" style="251" customWidth="1"/>
    <col min="5635" max="5635" width="11" style="251" customWidth="1"/>
    <col min="5636" max="5636" width="13.140625" style="251" customWidth="1"/>
    <col min="5637" max="5637" width="11.7109375" style="251" customWidth="1"/>
    <col min="5638" max="5638" width="11.140625" style="251" customWidth="1"/>
    <col min="5639" max="5639" width="11.7109375" style="251" customWidth="1"/>
    <col min="5640" max="5885" width="9.140625" style="251"/>
    <col min="5886" max="5886" width="5.28515625" style="251" customWidth="1"/>
    <col min="5887" max="5887" width="8" style="251" customWidth="1"/>
    <col min="5888" max="5888" width="5.85546875" style="251" customWidth="1"/>
    <col min="5889" max="5889" width="9.42578125" style="251" customWidth="1"/>
    <col min="5890" max="5890" width="11.28515625" style="251" customWidth="1"/>
    <col min="5891" max="5891" width="11" style="251" customWidth="1"/>
    <col min="5892" max="5892" width="13.140625" style="251" customWidth="1"/>
    <col min="5893" max="5893" width="11.7109375" style="251" customWidth="1"/>
    <col min="5894" max="5894" width="11.140625" style="251" customWidth="1"/>
    <col min="5895" max="5895" width="11.7109375" style="251" customWidth="1"/>
    <col min="5896" max="6141" width="9.140625" style="251"/>
    <col min="6142" max="6142" width="5.28515625" style="251" customWidth="1"/>
    <col min="6143" max="6143" width="8" style="251" customWidth="1"/>
    <col min="6144" max="6144" width="5.85546875" style="251" customWidth="1"/>
    <col min="6145" max="6145" width="9.42578125" style="251" customWidth="1"/>
    <col min="6146" max="6146" width="11.28515625" style="251" customWidth="1"/>
    <col min="6147" max="6147" width="11" style="251" customWidth="1"/>
    <col min="6148" max="6148" width="13.140625" style="251" customWidth="1"/>
    <col min="6149" max="6149" width="11.7109375" style="251" customWidth="1"/>
    <col min="6150" max="6150" width="11.140625" style="251" customWidth="1"/>
    <col min="6151" max="6151" width="11.7109375" style="251" customWidth="1"/>
    <col min="6152" max="6397" width="9.140625" style="251"/>
    <col min="6398" max="6398" width="5.28515625" style="251" customWidth="1"/>
    <col min="6399" max="6399" width="8" style="251" customWidth="1"/>
    <col min="6400" max="6400" width="5.85546875" style="251" customWidth="1"/>
    <col min="6401" max="6401" width="9.42578125" style="251" customWidth="1"/>
    <col min="6402" max="6402" width="11.28515625" style="251" customWidth="1"/>
    <col min="6403" max="6403" width="11" style="251" customWidth="1"/>
    <col min="6404" max="6404" width="13.140625" style="251" customWidth="1"/>
    <col min="6405" max="6405" width="11.7109375" style="251" customWidth="1"/>
    <col min="6406" max="6406" width="11.140625" style="251" customWidth="1"/>
    <col min="6407" max="6407" width="11.7109375" style="251" customWidth="1"/>
    <col min="6408" max="6653" width="9.140625" style="251"/>
    <col min="6654" max="6654" width="5.28515625" style="251" customWidth="1"/>
    <col min="6655" max="6655" width="8" style="251" customWidth="1"/>
    <col min="6656" max="6656" width="5.85546875" style="251" customWidth="1"/>
    <col min="6657" max="6657" width="9.42578125" style="251" customWidth="1"/>
    <col min="6658" max="6658" width="11.28515625" style="251" customWidth="1"/>
    <col min="6659" max="6659" width="11" style="251" customWidth="1"/>
    <col min="6660" max="6660" width="13.140625" style="251" customWidth="1"/>
    <col min="6661" max="6661" width="11.7109375" style="251" customWidth="1"/>
    <col min="6662" max="6662" width="11.140625" style="251" customWidth="1"/>
    <col min="6663" max="6663" width="11.7109375" style="251" customWidth="1"/>
    <col min="6664" max="6909" width="9.140625" style="251"/>
    <col min="6910" max="6910" width="5.28515625" style="251" customWidth="1"/>
    <col min="6911" max="6911" width="8" style="251" customWidth="1"/>
    <col min="6912" max="6912" width="5.85546875" style="251" customWidth="1"/>
    <col min="6913" max="6913" width="9.42578125" style="251" customWidth="1"/>
    <col min="6914" max="6914" width="11.28515625" style="251" customWidth="1"/>
    <col min="6915" max="6915" width="11" style="251" customWidth="1"/>
    <col min="6916" max="6916" width="13.140625" style="251" customWidth="1"/>
    <col min="6917" max="6917" width="11.7109375" style="251" customWidth="1"/>
    <col min="6918" max="6918" width="11.140625" style="251" customWidth="1"/>
    <col min="6919" max="6919" width="11.7109375" style="251" customWidth="1"/>
    <col min="6920" max="7165" width="9.140625" style="251"/>
    <col min="7166" max="7166" width="5.28515625" style="251" customWidth="1"/>
    <col min="7167" max="7167" width="8" style="251" customWidth="1"/>
    <col min="7168" max="7168" width="5.85546875" style="251" customWidth="1"/>
    <col min="7169" max="7169" width="9.42578125" style="251" customWidth="1"/>
    <col min="7170" max="7170" width="11.28515625" style="251" customWidth="1"/>
    <col min="7171" max="7171" width="11" style="251" customWidth="1"/>
    <col min="7172" max="7172" width="13.140625" style="251" customWidth="1"/>
    <col min="7173" max="7173" width="11.7109375" style="251" customWidth="1"/>
    <col min="7174" max="7174" width="11.140625" style="251" customWidth="1"/>
    <col min="7175" max="7175" width="11.7109375" style="251" customWidth="1"/>
    <col min="7176" max="7421" width="9.140625" style="251"/>
    <col min="7422" max="7422" width="5.28515625" style="251" customWidth="1"/>
    <col min="7423" max="7423" width="8" style="251" customWidth="1"/>
    <col min="7424" max="7424" width="5.85546875" style="251" customWidth="1"/>
    <col min="7425" max="7425" width="9.42578125" style="251" customWidth="1"/>
    <col min="7426" max="7426" width="11.28515625" style="251" customWidth="1"/>
    <col min="7427" max="7427" width="11" style="251" customWidth="1"/>
    <col min="7428" max="7428" width="13.140625" style="251" customWidth="1"/>
    <col min="7429" max="7429" width="11.7109375" style="251" customWidth="1"/>
    <col min="7430" max="7430" width="11.140625" style="251" customWidth="1"/>
    <col min="7431" max="7431" width="11.7109375" style="251" customWidth="1"/>
    <col min="7432" max="7677" width="9.140625" style="251"/>
    <col min="7678" max="7678" width="5.28515625" style="251" customWidth="1"/>
    <col min="7679" max="7679" width="8" style="251" customWidth="1"/>
    <col min="7680" max="7680" width="5.85546875" style="251" customWidth="1"/>
    <col min="7681" max="7681" width="9.42578125" style="251" customWidth="1"/>
    <col min="7682" max="7682" width="11.28515625" style="251" customWidth="1"/>
    <col min="7683" max="7683" width="11" style="251" customWidth="1"/>
    <col min="7684" max="7684" width="13.140625" style="251" customWidth="1"/>
    <col min="7685" max="7685" width="11.7109375" style="251" customWidth="1"/>
    <col min="7686" max="7686" width="11.140625" style="251" customWidth="1"/>
    <col min="7687" max="7687" width="11.7109375" style="251" customWidth="1"/>
    <col min="7688" max="7933" width="9.140625" style="251"/>
    <col min="7934" max="7934" width="5.28515625" style="251" customWidth="1"/>
    <col min="7935" max="7935" width="8" style="251" customWidth="1"/>
    <col min="7936" max="7936" width="5.85546875" style="251" customWidth="1"/>
    <col min="7937" max="7937" width="9.42578125" style="251" customWidth="1"/>
    <col min="7938" max="7938" width="11.28515625" style="251" customWidth="1"/>
    <col min="7939" max="7939" width="11" style="251" customWidth="1"/>
    <col min="7940" max="7940" width="13.140625" style="251" customWidth="1"/>
    <col min="7941" max="7941" width="11.7109375" style="251" customWidth="1"/>
    <col min="7942" max="7942" width="11.140625" style="251" customWidth="1"/>
    <col min="7943" max="7943" width="11.7109375" style="251" customWidth="1"/>
    <col min="7944" max="8189" width="9.140625" style="251"/>
    <col min="8190" max="8190" width="5.28515625" style="251" customWidth="1"/>
    <col min="8191" max="8191" width="8" style="251" customWidth="1"/>
    <col min="8192" max="8192" width="5.85546875" style="251" customWidth="1"/>
    <col min="8193" max="8193" width="9.42578125" style="251" customWidth="1"/>
    <col min="8194" max="8194" width="11.28515625" style="251" customWidth="1"/>
    <col min="8195" max="8195" width="11" style="251" customWidth="1"/>
    <col min="8196" max="8196" width="13.140625" style="251" customWidth="1"/>
    <col min="8197" max="8197" width="11.7109375" style="251" customWidth="1"/>
    <col min="8198" max="8198" width="11.140625" style="251" customWidth="1"/>
    <col min="8199" max="8199" width="11.7109375" style="251" customWidth="1"/>
    <col min="8200" max="8445" width="9.140625" style="251"/>
    <col min="8446" max="8446" width="5.28515625" style="251" customWidth="1"/>
    <col min="8447" max="8447" width="8" style="251" customWidth="1"/>
    <col min="8448" max="8448" width="5.85546875" style="251" customWidth="1"/>
    <col min="8449" max="8449" width="9.42578125" style="251" customWidth="1"/>
    <col min="8450" max="8450" width="11.28515625" style="251" customWidth="1"/>
    <col min="8451" max="8451" width="11" style="251" customWidth="1"/>
    <col min="8452" max="8452" width="13.140625" style="251" customWidth="1"/>
    <col min="8453" max="8453" width="11.7109375" style="251" customWidth="1"/>
    <col min="8454" max="8454" width="11.140625" style="251" customWidth="1"/>
    <col min="8455" max="8455" width="11.7109375" style="251" customWidth="1"/>
    <col min="8456" max="8701" width="9.140625" style="251"/>
    <col min="8702" max="8702" width="5.28515625" style="251" customWidth="1"/>
    <col min="8703" max="8703" width="8" style="251" customWidth="1"/>
    <col min="8704" max="8704" width="5.85546875" style="251" customWidth="1"/>
    <col min="8705" max="8705" width="9.42578125" style="251" customWidth="1"/>
    <col min="8706" max="8706" width="11.28515625" style="251" customWidth="1"/>
    <col min="8707" max="8707" width="11" style="251" customWidth="1"/>
    <col min="8708" max="8708" width="13.140625" style="251" customWidth="1"/>
    <col min="8709" max="8709" width="11.7109375" style="251" customWidth="1"/>
    <col min="8710" max="8710" width="11.140625" style="251" customWidth="1"/>
    <col min="8711" max="8711" width="11.7109375" style="251" customWidth="1"/>
    <col min="8712" max="8957" width="9.140625" style="251"/>
    <col min="8958" max="8958" width="5.28515625" style="251" customWidth="1"/>
    <col min="8959" max="8959" width="8" style="251" customWidth="1"/>
    <col min="8960" max="8960" width="5.85546875" style="251" customWidth="1"/>
    <col min="8961" max="8961" width="9.42578125" style="251" customWidth="1"/>
    <col min="8962" max="8962" width="11.28515625" style="251" customWidth="1"/>
    <col min="8963" max="8963" width="11" style="251" customWidth="1"/>
    <col min="8964" max="8964" width="13.140625" style="251" customWidth="1"/>
    <col min="8965" max="8965" width="11.7109375" style="251" customWidth="1"/>
    <col min="8966" max="8966" width="11.140625" style="251" customWidth="1"/>
    <col min="8967" max="8967" width="11.7109375" style="251" customWidth="1"/>
    <col min="8968" max="9213" width="9.140625" style="251"/>
    <col min="9214" max="9214" width="5.28515625" style="251" customWidth="1"/>
    <col min="9215" max="9215" width="8" style="251" customWidth="1"/>
    <col min="9216" max="9216" width="5.85546875" style="251" customWidth="1"/>
    <col min="9217" max="9217" width="9.42578125" style="251" customWidth="1"/>
    <col min="9218" max="9218" width="11.28515625" style="251" customWidth="1"/>
    <col min="9219" max="9219" width="11" style="251" customWidth="1"/>
    <col min="9220" max="9220" width="13.140625" style="251" customWidth="1"/>
    <col min="9221" max="9221" width="11.7109375" style="251" customWidth="1"/>
    <col min="9222" max="9222" width="11.140625" style="251" customWidth="1"/>
    <col min="9223" max="9223" width="11.7109375" style="251" customWidth="1"/>
    <col min="9224" max="9469" width="9.140625" style="251"/>
    <col min="9470" max="9470" width="5.28515625" style="251" customWidth="1"/>
    <col min="9471" max="9471" width="8" style="251" customWidth="1"/>
    <col min="9472" max="9472" width="5.85546875" style="251" customWidth="1"/>
    <col min="9473" max="9473" width="9.42578125" style="251" customWidth="1"/>
    <col min="9474" max="9474" width="11.28515625" style="251" customWidth="1"/>
    <col min="9475" max="9475" width="11" style="251" customWidth="1"/>
    <col min="9476" max="9476" width="13.140625" style="251" customWidth="1"/>
    <col min="9477" max="9477" width="11.7109375" style="251" customWidth="1"/>
    <col min="9478" max="9478" width="11.140625" style="251" customWidth="1"/>
    <col min="9479" max="9479" width="11.7109375" style="251" customWidth="1"/>
    <col min="9480" max="9725" width="9.140625" style="251"/>
    <col min="9726" max="9726" width="5.28515625" style="251" customWidth="1"/>
    <col min="9727" max="9727" width="8" style="251" customWidth="1"/>
    <col min="9728" max="9728" width="5.85546875" style="251" customWidth="1"/>
    <col min="9729" max="9729" width="9.42578125" style="251" customWidth="1"/>
    <col min="9730" max="9730" width="11.28515625" style="251" customWidth="1"/>
    <col min="9731" max="9731" width="11" style="251" customWidth="1"/>
    <col min="9732" max="9732" width="13.140625" style="251" customWidth="1"/>
    <col min="9733" max="9733" width="11.7109375" style="251" customWidth="1"/>
    <col min="9734" max="9734" width="11.140625" style="251" customWidth="1"/>
    <col min="9735" max="9735" width="11.7109375" style="251" customWidth="1"/>
    <col min="9736" max="9981" width="9.140625" style="251"/>
    <col min="9982" max="9982" width="5.28515625" style="251" customWidth="1"/>
    <col min="9983" max="9983" width="8" style="251" customWidth="1"/>
    <col min="9984" max="9984" width="5.85546875" style="251" customWidth="1"/>
    <col min="9985" max="9985" width="9.42578125" style="251" customWidth="1"/>
    <col min="9986" max="9986" width="11.28515625" style="251" customWidth="1"/>
    <col min="9987" max="9987" width="11" style="251" customWidth="1"/>
    <col min="9988" max="9988" width="13.140625" style="251" customWidth="1"/>
    <col min="9989" max="9989" width="11.7109375" style="251" customWidth="1"/>
    <col min="9990" max="9990" width="11.140625" style="251" customWidth="1"/>
    <col min="9991" max="9991" width="11.7109375" style="251" customWidth="1"/>
    <col min="9992" max="10237" width="9.140625" style="251"/>
    <col min="10238" max="10238" width="5.28515625" style="251" customWidth="1"/>
    <col min="10239" max="10239" width="8" style="251" customWidth="1"/>
    <col min="10240" max="10240" width="5.85546875" style="251" customWidth="1"/>
    <col min="10241" max="10241" width="9.42578125" style="251" customWidth="1"/>
    <col min="10242" max="10242" width="11.28515625" style="251" customWidth="1"/>
    <col min="10243" max="10243" width="11" style="251" customWidth="1"/>
    <col min="10244" max="10244" width="13.140625" style="251" customWidth="1"/>
    <col min="10245" max="10245" width="11.7109375" style="251" customWidth="1"/>
    <col min="10246" max="10246" width="11.140625" style="251" customWidth="1"/>
    <col min="10247" max="10247" width="11.7109375" style="251" customWidth="1"/>
    <col min="10248" max="10493" width="9.140625" style="251"/>
    <col min="10494" max="10494" width="5.28515625" style="251" customWidth="1"/>
    <col min="10495" max="10495" width="8" style="251" customWidth="1"/>
    <col min="10496" max="10496" width="5.85546875" style="251" customWidth="1"/>
    <col min="10497" max="10497" width="9.42578125" style="251" customWidth="1"/>
    <col min="10498" max="10498" width="11.28515625" style="251" customWidth="1"/>
    <col min="10499" max="10499" width="11" style="251" customWidth="1"/>
    <col min="10500" max="10500" width="13.140625" style="251" customWidth="1"/>
    <col min="10501" max="10501" width="11.7109375" style="251" customWidth="1"/>
    <col min="10502" max="10502" width="11.140625" style="251" customWidth="1"/>
    <col min="10503" max="10503" width="11.7109375" style="251" customWidth="1"/>
    <col min="10504" max="10749" width="9.140625" style="251"/>
    <col min="10750" max="10750" width="5.28515625" style="251" customWidth="1"/>
    <col min="10751" max="10751" width="8" style="251" customWidth="1"/>
    <col min="10752" max="10752" width="5.85546875" style="251" customWidth="1"/>
    <col min="10753" max="10753" width="9.42578125" style="251" customWidth="1"/>
    <col min="10754" max="10754" width="11.28515625" style="251" customWidth="1"/>
    <col min="10755" max="10755" width="11" style="251" customWidth="1"/>
    <col min="10756" max="10756" width="13.140625" style="251" customWidth="1"/>
    <col min="10757" max="10757" width="11.7109375" style="251" customWidth="1"/>
    <col min="10758" max="10758" width="11.140625" style="251" customWidth="1"/>
    <col min="10759" max="10759" width="11.7109375" style="251" customWidth="1"/>
    <col min="10760" max="11005" width="9.140625" style="251"/>
    <col min="11006" max="11006" width="5.28515625" style="251" customWidth="1"/>
    <col min="11007" max="11007" width="8" style="251" customWidth="1"/>
    <col min="11008" max="11008" width="5.85546875" style="251" customWidth="1"/>
    <col min="11009" max="11009" width="9.42578125" style="251" customWidth="1"/>
    <col min="11010" max="11010" width="11.28515625" style="251" customWidth="1"/>
    <col min="11011" max="11011" width="11" style="251" customWidth="1"/>
    <col min="11012" max="11012" width="13.140625" style="251" customWidth="1"/>
    <col min="11013" max="11013" width="11.7109375" style="251" customWidth="1"/>
    <col min="11014" max="11014" width="11.140625" style="251" customWidth="1"/>
    <col min="11015" max="11015" width="11.7109375" style="251" customWidth="1"/>
    <col min="11016" max="11261" width="9.140625" style="251"/>
    <col min="11262" max="11262" width="5.28515625" style="251" customWidth="1"/>
    <col min="11263" max="11263" width="8" style="251" customWidth="1"/>
    <col min="11264" max="11264" width="5.85546875" style="251" customWidth="1"/>
    <col min="11265" max="11265" width="9.42578125" style="251" customWidth="1"/>
    <col min="11266" max="11266" width="11.28515625" style="251" customWidth="1"/>
    <col min="11267" max="11267" width="11" style="251" customWidth="1"/>
    <col min="11268" max="11268" width="13.140625" style="251" customWidth="1"/>
    <col min="11269" max="11269" width="11.7109375" style="251" customWidth="1"/>
    <col min="11270" max="11270" width="11.140625" style="251" customWidth="1"/>
    <col min="11271" max="11271" width="11.7109375" style="251" customWidth="1"/>
    <col min="11272" max="11517" width="9.140625" style="251"/>
    <col min="11518" max="11518" width="5.28515625" style="251" customWidth="1"/>
    <col min="11519" max="11519" width="8" style="251" customWidth="1"/>
    <col min="11520" max="11520" width="5.85546875" style="251" customWidth="1"/>
    <col min="11521" max="11521" width="9.42578125" style="251" customWidth="1"/>
    <col min="11522" max="11522" width="11.28515625" style="251" customWidth="1"/>
    <col min="11523" max="11523" width="11" style="251" customWidth="1"/>
    <col min="11524" max="11524" width="13.140625" style="251" customWidth="1"/>
    <col min="11525" max="11525" width="11.7109375" style="251" customWidth="1"/>
    <col min="11526" max="11526" width="11.140625" style="251" customWidth="1"/>
    <col min="11527" max="11527" width="11.7109375" style="251" customWidth="1"/>
    <col min="11528" max="11773" width="9.140625" style="251"/>
    <col min="11774" max="11774" width="5.28515625" style="251" customWidth="1"/>
    <col min="11775" max="11775" width="8" style="251" customWidth="1"/>
    <col min="11776" max="11776" width="5.85546875" style="251" customWidth="1"/>
    <col min="11777" max="11777" width="9.42578125" style="251" customWidth="1"/>
    <col min="11778" max="11778" width="11.28515625" style="251" customWidth="1"/>
    <col min="11779" max="11779" width="11" style="251" customWidth="1"/>
    <col min="11780" max="11780" width="13.140625" style="251" customWidth="1"/>
    <col min="11781" max="11781" width="11.7109375" style="251" customWidth="1"/>
    <col min="11782" max="11782" width="11.140625" style="251" customWidth="1"/>
    <col min="11783" max="11783" width="11.7109375" style="251" customWidth="1"/>
    <col min="11784" max="12029" width="9.140625" style="251"/>
    <col min="12030" max="12030" width="5.28515625" style="251" customWidth="1"/>
    <col min="12031" max="12031" width="8" style="251" customWidth="1"/>
    <col min="12032" max="12032" width="5.85546875" style="251" customWidth="1"/>
    <col min="12033" max="12033" width="9.42578125" style="251" customWidth="1"/>
    <col min="12034" max="12034" width="11.28515625" style="251" customWidth="1"/>
    <col min="12035" max="12035" width="11" style="251" customWidth="1"/>
    <col min="12036" max="12036" width="13.140625" style="251" customWidth="1"/>
    <col min="12037" max="12037" width="11.7109375" style="251" customWidth="1"/>
    <col min="12038" max="12038" width="11.140625" style="251" customWidth="1"/>
    <col min="12039" max="12039" width="11.7109375" style="251" customWidth="1"/>
    <col min="12040" max="12285" width="9.140625" style="251"/>
    <col min="12286" max="12286" width="5.28515625" style="251" customWidth="1"/>
    <col min="12287" max="12287" width="8" style="251" customWidth="1"/>
    <col min="12288" max="12288" width="5.85546875" style="251" customWidth="1"/>
    <col min="12289" max="12289" width="9.42578125" style="251" customWidth="1"/>
    <col min="12290" max="12290" width="11.28515625" style="251" customWidth="1"/>
    <col min="12291" max="12291" width="11" style="251" customWidth="1"/>
    <col min="12292" max="12292" width="13.140625" style="251" customWidth="1"/>
    <col min="12293" max="12293" width="11.7109375" style="251" customWidth="1"/>
    <col min="12294" max="12294" width="11.140625" style="251" customWidth="1"/>
    <col min="12295" max="12295" width="11.7109375" style="251" customWidth="1"/>
    <col min="12296" max="12541" width="9.140625" style="251"/>
    <col min="12542" max="12542" width="5.28515625" style="251" customWidth="1"/>
    <col min="12543" max="12543" width="8" style="251" customWidth="1"/>
    <col min="12544" max="12544" width="5.85546875" style="251" customWidth="1"/>
    <col min="12545" max="12545" width="9.42578125" style="251" customWidth="1"/>
    <col min="12546" max="12546" width="11.28515625" style="251" customWidth="1"/>
    <col min="12547" max="12547" width="11" style="251" customWidth="1"/>
    <col min="12548" max="12548" width="13.140625" style="251" customWidth="1"/>
    <col min="12549" max="12549" width="11.7109375" style="251" customWidth="1"/>
    <col min="12550" max="12550" width="11.140625" style="251" customWidth="1"/>
    <col min="12551" max="12551" width="11.7109375" style="251" customWidth="1"/>
    <col min="12552" max="12797" width="9.140625" style="251"/>
    <col min="12798" max="12798" width="5.28515625" style="251" customWidth="1"/>
    <col min="12799" max="12799" width="8" style="251" customWidth="1"/>
    <col min="12800" max="12800" width="5.85546875" style="251" customWidth="1"/>
    <col min="12801" max="12801" width="9.42578125" style="251" customWidth="1"/>
    <col min="12802" max="12802" width="11.28515625" style="251" customWidth="1"/>
    <col min="12803" max="12803" width="11" style="251" customWidth="1"/>
    <col min="12804" max="12804" width="13.140625" style="251" customWidth="1"/>
    <col min="12805" max="12805" width="11.7109375" style="251" customWidth="1"/>
    <col min="12806" max="12806" width="11.140625" style="251" customWidth="1"/>
    <col min="12807" max="12807" width="11.7109375" style="251" customWidth="1"/>
    <col min="12808" max="13053" width="9.140625" style="251"/>
    <col min="13054" max="13054" width="5.28515625" style="251" customWidth="1"/>
    <col min="13055" max="13055" width="8" style="251" customWidth="1"/>
    <col min="13056" max="13056" width="5.85546875" style="251" customWidth="1"/>
    <col min="13057" max="13057" width="9.42578125" style="251" customWidth="1"/>
    <col min="13058" max="13058" width="11.28515625" style="251" customWidth="1"/>
    <col min="13059" max="13059" width="11" style="251" customWidth="1"/>
    <col min="13060" max="13060" width="13.140625" style="251" customWidth="1"/>
    <col min="13061" max="13061" width="11.7109375" style="251" customWidth="1"/>
    <col min="13062" max="13062" width="11.140625" style="251" customWidth="1"/>
    <col min="13063" max="13063" width="11.7109375" style="251" customWidth="1"/>
    <col min="13064" max="13309" width="9.140625" style="251"/>
    <col min="13310" max="13310" width="5.28515625" style="251" customWidth="1"/>
    <col min="13311" max="13311" width="8" style="251" customWidth="1"/>
    <col min="13312" max="13312" width="5.85546875" style="251" customWidth="1"/>
    <col min="13313" max="13313" width="9.42578125" style="251" customWidth="1"/>
    <col min="13314" max="13314" width="11.28515625" style="251" customWidth="1"/>
    <col min="13315" max="13315" width="11" style="251" customWidth="1"/>
    <col min="13316" max="13316" width="13.140625" style="251" customWidth="1"/>
    <col min="13317" max="13317" width="11.7109375" style="251" customWidth="1"/>
    <col min="13318" max="13318" width="11.140625" style="251" customWidth="1"/>
    <col min="13319" max="13319" width="11.7109375" style="251" customWidth="1"/>
    <col min="13320" max="13565" width="9.140625" style="251"/>
    <col min="13566" max="13566" width="5.28515625" style="251" customWidth="1"/>
    <col min="13567" max="13567" width="8" style="251" customWidth="1"/>
    <col min="13568" max="13568" width="5.85546875" style="251" customWidth="1"/>
    <col min="13569" max="13569" width="9.42578125" style="251" customWidth="1"/>
    <col min="13570" max="13570" width="11.28515625" style="251" customWidth="1"/>
    <col min="13571" max="13571" width="11" style="251" customWidth="1"/>
    <col min="13572" max="13572" width="13.140625" style="251" customWidth="1"/>
    <col min="13573" max="13573" width="11.7109375" style="251" customWidth="1"/>
    <col min="13574" max="13574" width="11.140625" style="251" customWidth="1"/>
    <col min="13575" max="13575" width="11.7109375" style="251" customWidth="1"/>
    <col min="13576" max="13821" width="9.140625" style="251"/>
    <col min="13822" max="13822" width="5.28515625" style="251" customWidth="1"/>
    <col min="13823" max="13823" width="8" style="251" customWidth="1"/>
    <col min="13824" max="13824" width="5.85546875" style="251" customWidth="1"/>
    <col min="13825" max="13825" width="9.42578125" style="251" customWidth="1"/>
    <col min="13826" max="13826" width="11.28515625" style="251" customWidth="1"/>
    <col min="13827" max="13827" width="11" style="251" customWidth="1"/>
    <col min="13828" max="13828" width="13.140625" style="251" customWidth="1"/>
    <col min="13829" max="13829" width="11.7109375" style="251" customWidth="1"/>
    <col min="13830" max="13830" width="11.140625" style="251" customWidth="1"/>
    <col min="13831" max="13831" width="11.7109375" style="251" customWidth="1"/>
    <col min="13832" max="14077" width="9.140625" style="251"/>
    <col min="14078" max="14078" width="5.28515625" style="251" customWidth="1"/>
    <col min="14079" max="14079" width="8" style="251" customWidth="1"/>
    <col min="14080" max="14080" width="5.85546875" style="251" customWidth="1"/>
    <col min="14081" max="14081" width="9.42578125" style="251" customWidth="1"/>
    <col min="14082" max="14082" width="11.28515625" style="251" customWidth="1"/>
    <col min="14083" max="14083" width="11" style="251" customWidth="1"/>
    <col min="14084" max="14084" width="13.140625" style="251" customWidth="1"/>
    <col min="14085" max="14085" width="11.7109375" style="251" customWidth="1"/>
    <col min="14086" max="14086" width="11.140625" style="251" customWidth="1"/>
    <col min="14087" max="14087" width="11.7109375" style="251" customWidth="1"/>
    <col min="14088" max="14333" width="9.140625" style="251"/>
    <col min="14334" max="14334" width="5.28515625" style="251" customWidth="1"/>
    <col min="14335" max="14335" width="8" style="251" customWidth="1"/>
    <col min="14336" max="14336" width="5.85546875" style="251" customWidth="1"/>
    <col min="14337" max="14337" width="9.42578125" style="251" customWidth="1"/>
    <col min="14338" max="14338" width="11.28515625" style="251" customWidth="1"/>
    <col min="14339" max="14339" width="11" style="251" customWidth="1"/>
    <col min="14340" max="14340" width="13.140625" style="251" customWidth="1"/>
    <col min="14341" max="14341" width="11.7109375" style="251" customWidth="1"/>
    <col min="14342" max="14342" width="11.140625" style="251" customWidth="1"/>
    <col min="14343" max="14343" width="11.7109375" style="251" customWidth="1"/>
    <col min="14344" max="14589" width="9.140625" style="251"/>
    <col min="14590" max="14590" width="5.28515625" style="251" customWidth="1"/>
    <col min="14591" max="14591" width="8" style="251" customWidth="1"/>
    <col min="14592" max="14592" width="5.85546875" style="251" customWidth="1"/>
    <col min="14593" max="14593" width="9.42578125" style="251" customWidth="1"/>
    <col min="14594" max="14594" width="11.28515625" style="251" customWidth="1"/>
    <col min="14595" max="14595" width="11" style="251" customWidth="1"/>
    <col min="14596" max="14596" width="13.140625" style="251" customWidth="1"/>
    <col min="14597" max="14597" width="11.7109375" style="251" customWidth="1"/>
    <col min="14598" max="14598" width="11.140625" style="251" customWidth="1"/>
    <col min="14599" max="14599" width="11.7109375" style="251" customWidth="1"/>
    <col min="14600" max="14845" width="9.140625" style="251"/>
    <col min="14846" max="14846" width="5.28515625" style="251" customWidth="1"/>
    <col min="14847" max="14847" width="8" style="251" customWidth="1"/>
    <col min="14848" max="14848" width="5.85546875" style="251" customWidth="1"/>
    <col min="14849" max="14849" width="9.42578125" style="251" customWidth="1"/>
    <col min="14850" max="14850" width="11.28515625" style="251" customWidth="1"/>
    <col min="14851" max="14851" width="11" style="251" customWidth="1"/>
    <col min="14852" max="14852" width="13.140625" style="251" customWidth="1"/>
    <col min="14853" max="14853" width="11.7109375" style="251" customWidth="1"/>
    <col min="14854" max="14854" width="11.140625" style="251" customWidth="1"/>
    <col min="14855" max="14855" width="11.7109375" style="251" customWidth="1"/>
    <col min="14856" max="15101" width="9.140625" style="251"/>
    <col min="15102" max="15102" width="5.28515625" style="251" customWidth="1"/>
    <col min="15103" max="15103" width="8" style="251" customWidth="1"/>
    <col min="15104" max="15104" width="5.85546875" style="251" customWidth="1"/>
    <col min="15105" max="15105" width="9.42578125" style="251" customWidth="1"/>
    <col min="15106" max="15106" width="11.28515625" style="251" customWidth="1"/>
    <col min="15107" max="15107" width="11" style="251" customWidth="1"/>
    <col min="15108" max="15108" width="13.140625" style="251" customWidth="1"/>
    <col min="15109" max="15109" width="11.7109375" style="251" customWidth="1"/>
    <col min="15110" max="15110" width="11.140625" style="251" customWidth="1"/>
    <col min="15111" max="15111" width="11.7109375" style="251" customWidth="1"/>
    <col min="15112" max="15357" width="9.140625" style="251"/>
    <col min="15358" max="15358" width="5.28515625" style="251" customWidth="1"/>
    <col min="15359" max="15359" width="8" style="251" customWidth="1"/>
    <col min="15360" max="15360" width="5.85546875" style="251" customWidth="1"/>
    <col min="15361" max="15361" width="9.42578125" style="251" customWidth="1"/>
    <col min="15362" max="15362" width="11.28515625" style="251" customWidth="1"/>
    <col min="15363" max="15363" width="11" style="251" customWidth="1"/>
    <col min="15364" max="15364" width="13.140625" style="251" customWidth="1"/>
    <col min="15365" max="15365" width="11.7109375" style="251" customWidth="1"/>
    <col min="15366" max="15366" width="11.140625" style="251" customWidth="1"/>
    <col min="15367" max="15367" width="11.7109375" style="251" customWidth="1"/>
    <col min="15368" max="15613" width="9.140625" style="251"/>
    <col min="15614" max="15614" width="5.28515625" style="251" customWidth="1"/>
    <col min="15615" max="15615" width="8" style="251" customWidth="1"/>
    <col min="15616" max="15616" width="5.85546875" style="251" customWidth="1"/>
    <col min="15617" max="15617" width="9.42578125" style="251" customWidth="1"/>
    <col min="15618" max="15618" width="11.28515625" style="251" customWidth="1"/>
    <col min="15619" max="15619" width="11" style="251" customWidth="1"/>
    <col min="15620" max="15620" width="13.140625" style="251" customWidth="1"/>
    <col min="15621" max="15621" width="11.7109375" style="251" customWidth="1"/>
    <col min="15622" max="15622" width="11.140625" style="251" customWidth="1"/>
    <col min="15623" max="15623" width="11.7109375" style="251" customWidth="1"/>
    <col min="15624" max="15869" width="9.140625" style="251"/>
    <col min="15870" max="15870" width="5.28515625" style="251" customWidth="1"/>
    <col min="15871" max="15871" width="8" style="251" customWidth="1"/>
    <col min="15872" max="15872" width="5.85546875" style="251" customWidth="1"/>
    <col min="15873" max="15873" width="9.42578125" style="251" customWidth="1"/>
    <col min="15874" max="15874" width="11.28515625" style="251" customWidth="1"/>
    <col min="15875" max="15875" width="11" style="251" customWidth="1"/>
    <col min="15876" max="15876" width="13.140625" style="251" customWidth="1"/>
    <col min="15877" max="15877" width="11.7109375" style="251" customWidth="1"/>
    <col min="15878" max="15878" width="11.140625" style="251" customWidth="1"/>
    <col min="15879" max="15879" width="11.7109375" style="251" customWidth="1"/>
    <col min="15880" max="16125" width="9.140625" style="251"/>
    <col min="16126" max="16126" width="5.28515625" style="251" customWidth="1"/>
    <col min="16127" max="16127" width="8" style="251" customWidth="1"/>
    <col min="16128" max="16128" width="5.85546875" style="251" customWidth="1"/>
    <col min="16129" max="16129" width="9.42578125" style="251" customWidth="1"/>
    <col min="16130" max="16130" width="11.28515625" style="251" customWidth="1"/>
    <col min="16131" max="16131" width="11" style="251" customWidth="1"/>
    <col min="16132" max="16132" width="13.140625" style="251" customWidth="1"/>
    <col min="16133" max="16133" width="11.7109375" style="251" customWidth="1"/>
    <col min="16134" max="16134" width="11.140625" style="251" customWidth="1"/>
    <col min="16135" max="16135" width="11.7109375" style="251" customWidth="1"/>
    <col min="16136" max="16384" width="9.140625" style="251"/>
  </cols>
  <sheetData>
    <row r="1" spans="1:72" ht="12.75" customHeight="1">
      <c r="A1" s="180"/>
      <c r="F1" s="20" t="s">
        <v>250</v>
      </c>
    </row>
    <row r="2" spans="1:72" ht="12.75" customHeight="1">
      <c r="F2" s="20" t="s">
        <v>241</v>
      </c>
    </row>
    <row r="3" spans="1:72" ht="12.75" customHeight="1">
      <c r="F3" s="18" t="s">
        <v>1</v>
      </c>
    </row>
    <row r="4" spans="1:72" ht="12.75" customHeight="1">
      <c r="F4" s="20" t="s">
        <v>249</v>
      </c>
    </row>
    <row r="5" spans="1:72" ht="12.75" customHeight="1"/>
    <row r="6" spans="1:72" ht="13.5" customHeight="1">
      <c r="A6" s="181" t="s">
        <v>251</v>
      </c>
      <c r="B6" s="181"/>
      <c r="C6" s="181"/>
      <c r="D6" s="181"/>
      <c r="E6" s="181"/>
      <c r="F6" s="181"/>
      <c r="G6" s="181"/>
      <c r="J6" s="18"/>
    </row>
    <row r="7" spans="1:72" ht="12.75" customHeight="1">
      <c r="A7" s="181" t="s">
        <v>252</v>
      </c>
      <c r="B7" s="182"/>
      <c r="C7" s="182"/>
      <c r="D7" s="182"/>
      <c r="E7" s="182"/>
      <c r="F7" s="182"/>
      <c r="G7" s="182"/>
      <c r="J7" s="18"/>
    </row>
    <row r="8" spans="1:72" ht="9" customHeight="1">
      <c r="A8" s="183"/>
      <c r="B8" s="184"/>
      <c r="C8" s="184"/>
      <c r="D8" s="184"/>
      <c r="E8" s="184"/>
      <c r="F8" s="184"/>
      <c r="G8" s="184"/>
      <c r="J8" s="18"/>
    </row>
    <row r="9" spans="1:72" ht="11.25" customHeight="1">
      <c r="G9" s="185" t="s">
        <v>3</v>
      </c>
    </row>
    <row r="10" spans="1:72" s="189" customFormat="1" ht="36.75" customHeight="1">
      <c r="A10" s="186" t="s">
        <v>253</v>
      </c>
      <c r="B10" s="186" t="s">
        <v>254</v>
      </c>
      <c r="C10" s="186" t="s">
        <v>255</v>
      </c>
      <c r="D10" s="186" t="s">
        <v>244</v>
      </c>
      <c r="E10" s="187" t="s">
        <v>7</v>
      </c>
      <c r="F10" s="187" t="s">
        <v>256</v>
      </c>
      <c r="G10" s="187" t="s">
        <v>257</v>
      </c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188"/>
      <c r="AX10" s="188"/>
      <c r="AY10" s="188"/>
      <c r="AZ10" s="188"/>
      <c r="BA10" s="188"/>
      <c r="BB10" s="188"/>
      <c r="BC10" s="188"/>
      <c r="BD10" s="188"/>
      <c r="BE10" s="188"/>
      <c r="BF10" s="188"/>
      <c r="BG10" s="188"/>
      <c r="BH10" s="188"/>
      <c r="BI10" s="188"/>
      <c r="BJ10" s="188"/>
      <c r="BK10" s="188"/>
      <c r="BL10" s="188"/>
      <c r="BM10" s="188"/>
      <c r="BN10" s="188"/>
      <c r="BO10" s="188"/>
      <c r="BP10" s="188"/>
      <c r="BQ10" s="188"/>
      <c r="BR10" s="188"/>
      <c r="BS10" s="188"/>
      <c r="BT10" s="188"/>
    </row>
    <row r="11" spans="1:72" s="192" customFormat="1" ht="10.5" customHeight="1">
      <c r="A11" s="190">
        <v>1</v>
      </c>
      <c r="B11" s="190">
        <v>2</v>
      </c>
      <c r="C11" s="190">
        <v>3</v>
      </c>
      <c r="D11" s="190">
        <v>4</v>
      </c>
      <c r="E11" s="190">
        <v>5</v>
      </c>
      <c r="F11" s="190">
        <v>6</v>
      </c>
      <c r="G11" s="190">
        <v>7</v>
      </c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1"/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1"/>
      <c r="AN11" s="191"/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191"/>
      <c r="BG11" s="191"/>
      <c r="BH11" s="191"/>
      <c r="BI11" s="191"/>
      <c r="BJ11" s="191"/>
      <c r="BK11" s="191"/>
      <c r="BL11" s="191"/>
      <c r="BM11" s="191"/>
      <c r="BN11" s="191"/>
      <c r="BO11" s="191"/>
      <c r="BP11" s="191"/>
      <c r="BQ11" s="191"/>
      <c r="BR11" s="191"/>
      <c r="BS11" s="191"/>
      <c r="BT11" s="191"/>
    </row>
    <row r="12" spans="1:72" s="253" customFormat="1" ht="15.75" customHeight="1">
      <c r="A12" s="193"/>
      <c r="B12" s="194"/>
      <c r="C12" s="195"/>
      <c r="D12" s="195"/>
      <c r="E12" s="196" t="s">
        <v>55</v>
      </c>
      <c r="F12" s="197">
        <f>2000-60+501+32+352+39+1200+830+2691+12</f>
        <v>7597</v>
      </c>
      <c r="G12" s="198" t="s">
        <v>258</v>
      </c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2"/>
      <c r="AC12" s="252"/>
      <c r="AD12" s="252"/>
      <c r="AE12" s="252"/>
      <c r="AF12" s="252"/>
      <c r="AG12" s="252"/>
      <c r="AH12" s="252"/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  <c r="BI12" s="252"/>
      <c r="BJ12" s="252"/>
      <c r="BK12" s="252"/>
      <c r="BL12" s="252"/>
      <c r="BM12" s="252"/>
      <c r="BN12" s="252"/>
      <c r="BO12" s="252"/>
      <c r="BP12" s="252"/>
      <c r="BQ12" s="252"/>
      <c r="BR12" s="252"/>
      <c r="BS12" s="252"/>
      <c r="BT12" s="252"/>
    </row>
    <row r="13" spans="1:72" s="253" customFormat="1" ht="24">
      <c r="A13" s="199" t="s">
        <v>259</v>
      </c>
      <c r="B13" s="200" t="s">
        <v>260</v>
      </c>
      <c r="C13" s="195" t="s">
        <v>57</v>
      </c>
      <c r="D13" s="195" t="s">
        <v>261</v>
      </c>
      <c r="E13" s="201" t="s">
        <v>258</v>
      </c>
      <c r="F13" s="202" t="s">
        <v>258</v>
      </c>
      <c r="G13" s="203">
        <f>SUM(G15)</f>
        <v>7597</v>
      </c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52"/>
      <c r="W13" s="252"/>
      <c r="X13" s="252"/>
      <c r="Y13" s="252"/>
      <c r="Z13" s="252"/>
      <c r="AA13" s="252"/>
      <c r="AB13" s="252"/>
      <c r="AC13" s="252"/>
      <c r="AD13" s="252"/>
      <c r="AE13" s="252"/>
      <c r="AF13" s="252"/>
      <c r="AG13" s="252"/>
      <c r="AH13" s="252"/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  <c r="BI13" s="252"/>
      <c r="BJ13" s="252"/>
      <c r="BK13" s="252"/>
      <c r="BL13" s="252"/>
      <c r="BM13" s="252"/>
      <c r="BN13" s="252"/>
      <c r="BO13" s="252"/>
      <c r="BP13" s="252"/>
      <c r="BQ13" s="252"/>
      <c r="BR13" s="252"/>
      <c r="BS13" s="252"/>
      <c r="BT13" s="252"/>
    </row>
    <row r="14" spans="1:72" s="253" customFormat="1" ht="6" customHeight="1">
      <c r="A14" s="193"/>
      <c r="B14" s="204"/>
      <c r="C14" s="195"/>
      <c r="D14" s="195"/>
      <c r="E14" s="195"/>
      <c r="F14" s="205"/>
      <c r="G14" s="254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  <c r="BI14" s="252"/>
      <c r="BJ14" s="252"/>
      <c r="BK14" s="252"/>
      <c r="BL14" s="252"/>
      <c r="BM14" s="252"/>
      <c r="BN14" s="252"/>
      <c r="BO14" s="252"/>
      <c r="BP14" s="252"/>
      <c r="BQ14" s="252"/>
      <c r="BR14" s="252"/>
      <c r="BS14" s="252"/>
      <c r="BT14" s="252"/>
    </row>
    <row r="15" spans="1:72" s="253" customFormat="1" ht="15.75" customHeight="1">
      <c r="A15" s="193"/>
      <c r="B15" s="255" t="s">
        <v>29</v>
      </c>
      <c r="C15" s="195"/>
      <c r="D15" s="195"/>
      <c r="E15" s="195"/>
      <c r="F15" s="205"/>
      <c r="G15" s="254">
        <f>SUM(G16:G16)</f>
        <v>7597</v>
      </c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  <c r="Z15" s="252"/>
      <c r="AA15" s="252"/>
      <c r="AB15" s="252"/>
      <c r="AC15" s="252"/>
      <c r="AD15" s="252"/>
      <c r="AE15" s="252"/>
      <c r="AF15" s="252"/>
      <c r="AG15" s="252"/>
      <c r="AH15" s="252"/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  <c r="BI15" s="252"/>
      <c r="BJ15" s="252"/>
      <c r="BK15" s="252"/>
      <c r="BL15" s="252"/>
      <c r="BM15" s="252"/>
      <c r="BN15" s="252"/>
      <c r="BO15" s="252"/>
      <c r="BP15" s="252"/>
      <c r="BQ15" s="252"/>
      <c r="BR15" s="252"/>
      <c r="BS15" s="252"/>
      <c r="BT15" s="252"/>
    </row>
    <row r="16" spans="1:72" s="253" customFormat="1" ht="15.75" customHeight="1">
      <c r="A16" s="193"/>
      <c r="B16" s="255"/>
      <c r="C16" s="195"/>
      <c r="D16" s="195"/>
      <c r="E16" s="195" t="s">
        <v>262</v>
      </c>
      <c r="F16" s="205" t="s">
        <v>258</v>
      </c>
      <c r="G16" s="206">
        <f>2000-60+501+32+352+39+1200+830+2691+12</f>
        <v>7597</v>
      </c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2"/>
      <c r="AG16" s="252"/>
      <c r="AH16" s="252"/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  <c r="BI16" s="252"/>
      <c r="BJ16" s="252"/>
      <c r="BK16" s="252"/>
      <c r="BL16" s="252"/>
      <c r="BM16" s="252"/>
      <c r="BN16" s="252"/>
      <c r="BO16" s="252"/>
      <c r="BP16" s="252"/>
      <c r="BQ16" s="252"/>
      <c r="BR16" s="252"/>
      <c r="BS16" s="252"/>
      <c r="BT16" s="252"/>
    </row>
    <row r="17" spans="1:72" s="253" customFormat="1" ht="6" customHeight="1">
      <c r="A17" s="207"/>
      <c r="B17" s="208"/>
      <c r="C17" s="209"/>
      <c r="D17" s="196"/>
      <c r="E17" s="196"/>
      <c r="F17" s="198"/>
      <c r="G17" s="210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2"/>
      <c r="X17" s="252"/>
      <c r="Y17" s="252"/>
      <c r="Z17" s="252"/>
      <c r="AA17" s="252"/>
      <c r="AB17" s="252"/>
      <c r="AC17" s="252"/>
      <c r="AD17" s="252"/>
      <c r="AE17" s="252"/>
      <c r="AF17" s="252"/>
      <c r="AG17" s="252"/>
      <c r="AH17" s="252"/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252"/>
      <c r="BH17" s="252"/>
      <c r="BI17" s="252"/>
      <c r="BJ17" s="252"/>
      <c r="BK17" s="252"/>
      <c r="BL17" s="252"/>
      <c r="BM17" s="252"/>
      <c r="BN17" s="252"/>
      <c r="BO17" s="252"/>
      <c r="BP17" s="252"/>
      <c r="BQ17" s="252"/>
      <c r="BR17" s="252"/>
      <c r="BS17" s="252"/>
      <c r="BT17" s="252"/>
    </row>
    <row r="18" spans="1:72" s="253" customFormat="1" ht="15.75" customHeight="1">
      <c r="A18" s="193"/>
      <c r="B18" s="194"/>
      <c r="C18" s="195"/>
      <c r="D18" s="195"/>
      <c r="E18" s="196" t="s">
        <v>55</v>
      </c>
      <c r="F18" s="197">
        <f>34108+25734+25791+25677+25329+25003+21876+28430+25835+30310+27501+23832</f>
        <v>319426</v>
      </c>
      <c r="G18" s="198" t="s">
        <v>258</v>
      </c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2"/>
      <c r="AC18" s="252"/>
      <c r="AD18" s="252"/>
      <c r="AE18" s="252"/>
      <c r="AF18" s="252"/>
      <c r="AG18" s="252"/>
      <c r="AH18" s="252"/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  <c r="BI18" s="252"/>
      <c r="BJ18" s="252"/>
      <c r="BK18" s="252"/>
      <c r="BL18" s="252"/>
      <c r="BM18" s="252"/>
      <c r="BN18" s="252"/>
      <c r="BO18" s="252"/>
      <c r="BP18" s="252"/>
      <c r="BQ18" s="252"/>
      <c r="BR18" s="252"/>
      <c r="BS18" s="252"/>
      <c r="BT18" s="252"/>
    </row>
    <row r="19" spans="1:72" s="253" customFormat="1" ht="20.25" customHeight="1">
      <c r="A19" s="199" t="s">
        <v>263</v>
      </c>
      <c r="B19" s="211" t="s">
        <v>264</v>
      </c>
      <c r="C19" s="195" t="s">
        <v>213</v>
      </c>
      <c r="D19" s="195" t="s">
        <v>265</v>
      </c>
      <c r="E19" s="201" t="s">
        <v>258</v>
      </c>
      <c r="F19" s="202" t="s">
        <v>258</v>
      </c>
      <c r="G19" s="203">
        <f>SUM(G21)</f>
        <v>319426</v>
      </c>
      <c r="H19" s="252"/>
      <c r="I19" s="252"/>
      <c r="J19" s="252"/>
      <c r="K19" s="252"/>
      <c r="L19" s="252"/>
      <c r="M19" s="252"/>
      <c r="N19" s="252"/>
      <c r="O19" s="252"/>
      <c r="P19" s="252"/>
      <c r="Q19" s="252"/>
      <c r="R19" s="252"/>
      <c r="S19" s="252"/>
      <c r="T19" s="252"/>
      <c r="U19" s="252"/>
      <c r="V19" s="252"/>
      <c r="W19" s="252"/>
      <c r="X19" s="252"/>
      <c r="Y19" s="252"/>
      <c r="Z19" s="252"/>
      <c r="AA19" s="252"/>
      <c r="AB19" s="252"/>
      <c r="AC19" s="252"/>
      <c r="AD19" s="252"/>
      <c r="AE19" s="252"/>
      <c r="AF19" s="252"/>
      <c r="AG19" s="252"/>
      <c r="AH19" s="252"/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  <c r="BI19" s="252"/>
      <c r="BJ19" s="252"/>
      <c r="BK19" s="252"/>
      <c r="BL19" s="252"/>
      <c r="BM19" s="252"/>
      <c r="BN19" s="252"/>
      <c r="BO19" s="252"/>
      <c r="BP19" s="252"/>
      <c r="BQ19" s="252"/>
      <c r="BR19" s="252"/>
      <c r="BS19" s="252"/>
      <c r="BT19" s="252"/>
    </row>
    <row r="20" spans="1:72" s="253" customFormat="1" ht="6" customHeight="1">
      <c r="A20" s="193"/>
      <c r="B20" s="204"/>
      <c r="C20" s="195"/>
      <c r="D20" s="195"/>
      <c r="E20" s="195"/>
      <c r="F20" s="205"/>
      <c r="G20" s="254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2"/>
      <c r="AC20" s="252"/>
      <c r="AD20" s="252"/>
      <c r="AE20" s="252"/>
      <c r="AF20" s="252"/>
      <c r="AG20" s="252"/>
      <c r="AH20" s="252"/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  <c r="BI20" s="252"/>
      <c r="BJ20" s="252"/>
      <c r="BK20" s="252"/>
      <c r="BL20" s="252"/>
      <c r="BM20" s="252"/>
      <c r="BN20" s="252"/>
      <c r="BO20" s="252"/>
      <c r="BP20" s="252"/>
      <c r="BQ20" s="252"/>
      <c r="BR20" s="252"/>
      <c r="BS20" s="252"/>
      <c r="BT20" s="252"/>
    </row>
    <row r="21" spans="1:72" s="253" customFormat="1" ht="15.75" customHeight="1">
      <c r="A21" s="193"/>
      <c r="B21" s="255" t="s">
        <v>29</v>
      </c>
      <c r="C21" s="195"/>
      <c r="D21" s="195"/>
      <c r="E21" s="195"/>
      <c r="F21" s="205"/>
      <c r="G21" s="254">
        <f>SUM(G22:G24)</f>
        <v>319426</v>
      </c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</row>
    <row r="22" spans="1:72" s="253" customFormat="1" ht="15.75" customHeight="1">
      <c r="A22" s="193"/>
      <c r="B22" s="194"/>
      <c r="C22" s="195"/>
      <c r="D22" s="195"/>
      <c r="E22" s="195" t="s">
        <v>262</v>
      </c>
      <c r="F22" s="205" t="s">
        <v>258</v>
      </c>
      <c r="G22" s="206">
        <f>33132+25271+25189+24950+24440+24322+21198+27848+25250+29549+26922+22857</f>
        <v>310928</v>
      </c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252"/>
      <c r="BH22" s="252"/>
      <c r="BI22" s="252"/>
      <c r="BJ22" s="252"/>
      <c r="BK22" s="252"/>
      <c r="BL22" s="252"/>
      <c r="BM22" s="252"/>
      <c r="BN22" s="252"/>
      <c r="BO22" s="252"/>
      <c r="BP22" s="252"/>
      <c r="BQ22" s="252"/>
      <c r="BR22" s="252"/>
      <c r="BS22" s="252"/>
      <c r="BT22" s="252"/>
    </row>
    <row r="23" spans="1:72" s="253" customFormat="1" ht="15.75" customHeight="1">
      <c r="A23" s="193"/>
      <c r="B23" s="194"/>
      <c r="C23" s="195"/>
      <c r="D23" s="195"/>
      <c r="E23" s="195" t="s">
        <v>266</v>
      </c>
      <c r="F23" s="205" t="s">
        <v>258</v>
      </c>
      <c r="G23" s="206">
        <f>814+386+502+606+741+568+565+485+488+635+483+813</f>
        <v>7086</v>
      </c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  <c r="AA23" s="252"/>
      <c r="AB23" s="252"/>
      <c r="AC23" s="252"/>
      <c r="AD23" s="252"/>
      <c r="AE23" s="252"/>
      <c r="AF23" s="252"/>
      <c r="AG23" s="252"/>
      <c r="AH23" s="252"/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  <c r="BI23" s="252"/>
      <c r="BJ23" s="252"/>
      <c r="BK23" s="252"/>
      <c r="BL23" s="252"/>
      <c r="BM23" s="252"/>
      <c r="BN23" s="252"/>
      <c r="BO23" s="252"/>
      <c r="BP23" s="252"/>
      <c r="BQ23" s="252"/>
      <c r="BR23" s="252"/>
      <c r="BS23" s="252"/>
      <c r="BT23" s="252"/>
    </row>
    <row r="24" spans="1:72" s="253" customFormat="1" ht="15.75" customHeight="1">
      <c r="A24" s="193"/>
      <c r="B24" s="194"/>
      <c r="C24" s="212"/>
      <c r="D24" s="195"/>
      <c r="E24" s="195" t="s">
        <v>267</v>
      </c>
      <c r="F24" s="205" t="s">
        <v>258</v>
      </c>
      <c r="G24" s="206">
        <f>162+77+100+121+148+113+113+97+97+126+96+162</f>
        <v>1412</v>
      </c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  <c r="BI24" s="252"/>
      <c r="BJ24" s="252"/>
      <c r="BK24" s="252"/>
      <c r="BL24" s="252"/>
      <c r="BM24" s="252"/>
      <c r="BN24" s="252"/>
      <c r="BO24" s="252"/>
      <c r="BP24" s="252"/>
      <c r="BQ24" s="252"/>
      <c r="BR24" s="252"/>
      <c r="BS24" s="252"/>
      <c r="BT24" s="252"/>
    </row>
    <row r="25" spans="1:72" s="253" customFormat="1" ht="8.25" customHeight="1">
      <c r="A25" s="207"/>
      <c r="B25" s="208"/>
      <c r="C25" s="209"/>
      <c r="D25" s="196"/>
      <c r="E25" s="196"/>
      <c r="F25" s="198"/>
      <c r="G25" s="210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  <c r="Z25" s="252"/>
      <c r="AA25" s="252"/>
      <c r="AB25" s="252"/>
      <c r="AC25" s="252"/>
      <c r="AD25" s="252"/>
      <c r="AE25" s="252"/>
      <c r="AF25" s="252"/>
      <c r="AG25" s="252"/>
      <c r="AH25" s="252"/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  <c r="BI25" s="252"/>
      <c r="BJ25" s="252"/>
      <c r="BK25" s="252"/>
      <c r="BL25" s="252"/>
      <c r="BM25" s="252"/>
      <c r="BN25" s="252"/>
      <c r="BO25" s="252"/>
      <c r="BP25" s="252"/>
      <c r="BQ25" s="252"/>
      <c r="BR25" s="252"/>
      <c r="BS25" s="252"/>
      <c r="BT25" s="252"/>
    </row>
    <row r="26" spans="1:72" s="253" customFormat="1" ht="15.75" customHeight="1">
      <c r="A26" s="193"/>
      <c r="B26" s="194"/>
      <c r="C26" s="195"/>
      <c r="D26" s="195"/>
      <c r="E26" s="196" t="s">
        <v>55</v>
      </c>
      <c r="F26" s="197">
        <f>500+2500+665+55+55+255+755+1533-5+261+1311+14</f>
        <v>7899</v>
      </c>
      <c r="G26" s="198" t="s">
        <v>258</v>
      </c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52"/>
      <c r="AG26" s="252"/>
      <c r="AH26" s="252"/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  <c r="BI26" s="252"/>
      <c r="BJ26" s="252"/>
      <c r="BK26" s="252"/>
      <c r="BL26" s="252"/>
      <c r="BM26" s="252"/>
      <c r="BN26" s="252"/>
      <c r="BO26" s="252"/>
      <c r="BP26" s="252"/>
      <c r="BQ26" s="252"/>
      <c r="BR26" s="252"/>
      <c r="BS26" s="252"/>
      <c r="BT26" s="252"/>
    </row>
    <row r="27" spans="1:72" s="253" customFormat="1" ht="15.75" customHeight="1">
      <c r="A27" s="199" t="s">
        <v>268</v>
      </c>
      <c r="B27" s="211" t="s">
        <v>269</v>
      </c>
      <c r="C27" s="195" t="s">
        <v>57</v>
      </c>
      <c r="D27" s="195" t="s">
        <v>270</v>
      </c>
      <c r="E27" s="201" t="s">
        <v>258</v>
      </c>
      <c r="F27" s="202" t="s">
        <v>258</v>
      </c>
      <c r="G27" s="203">
        <f>SUM(G29)</f>
        <v>7899</v>
      </c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252"/>
      <c r="AD27" s="252"/>
      <c r="AE27" s="252"/>
      <c r="AF27" s="252"/>
      <c r="AG27" s="252"/>
      <c r="AH27" s="252"/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  <c r="BI27" s="252"/>
      <c r="BJ27" s="252"/>
      <c r="BK27" s="252"/>
      <c r="BL27" s="252"/>
      <c r="BM27" s="252"/>
      <c r="BN27" s="252"/>
      <c r="BO27" s="252"/>
      <c r="BP27" s="252"/>
      <c r="BQ27" s="252"/>
      <c r="BR27" s="252"/>
      <c r="BS27" s="252"/>
      <c r="BT27" s="252"/>
    </row>
    <row r="28" spans="1:72" s="253" customFormat="1" ht="5.25" customHeight="1">
      <c r="A28" s="193"/>
      <c r="B28" s="204"/>
      <c r="C28" s="195"/>
      <c r="D28" s="195"/>
      <c r="E28" s="195"/>
      <c r="F28" s="205"/>
      <c r="G28" s="254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2"/>
      <c r="AG28" s="252"/>
      <c r="AH28" s="252"/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  <c r="BI28" s="252"/>
      <c r="BJ28" s="252"/>
      <c r="BK28" s="252"/>
      <c r="BL28" s="252"/>
      <c r="BM28" s="252"/>
      <c r="BN28" s="252"/>
      <c r="BO28" s="252"/>
      <c r="BP28" s="252"/>
      <c r="BQ28" s="252"/>
      <c r="BR28" s="252"/>
      <c r="BS28" s="252"/>
      <c r="BT28" s="252"/>
    </row>
    <row r="29" spans="1:72" s="253" customFormat="1" ht="15.75" customHeight="1">
      <c r="A29" s="193"/>
      <c r="B29" s="255" t="s">
        <v>29</v>
      </c>
      <c r="C29" s="195"/>
      <c r="D29" s="195"/>
      <c r="E29" s="195"/>
      <c r="F29" s="205"/>
      <c r="G29" s="254">
        <f>SUM(G30:G30)</f>
        <v>7899</v>
      </c>
      <c r="H29" s="252"/>
      <c r="I29" s="252"/>
      <c r="J29" s="252"/>
      <c r="K29" s="252"/>
      <c r="L29" s="252"/>
      <c r="M29" s="252"/>
      <c r="N29" s="252"/>
      <c r="O29" s="252"/>
      <c r="P29" s="252"/>
      <c r="Q29" s="252"/>
      <c r="R29" s="252"/>
      <c r="S29" s="252"/>
      <c r="T29" s="252"/>
      <c r="U29" s="252"/>
      <c r="V29" s="252"/>
      <c r="W29" s="252"/>
      <c r="X29" s="252"/>
      <c r="Y29" s="252"/>
      <c r="Z29" s="252"/>
      <c r="AA29" s="252"/>
      <c r="AB29" s="252"/>
      <c r="AC29" s="252"/>
      <c r="AD29" s="252"/>
      <c r="AE29" s="252"/>
      <c r="AF29" s="252"/>
      <c r="AG29" s="252"/>
      <c r="AH29" s="252"/>
      <c r="AI29" s="252"/>
      <c r="AJ29" s="252"/>
      <c r="AK29" s="252"/>
      <c r="AL29" s="252"/>
      <c r="AM29" s="252"/>
      <c r="AN29" s="252"/>
      <c r="AO29" s="252"/>
      <c r="AP29" s="252"/>
      <c r="AQ29" s="252"/>
      <c r="AR29" s="252"/>
      <c r="AS29" s="252"/>
      <c r="AT29" s="252"/>
      <c r="AU29" s="252"/>
      <c r="AV29" s="252"/>
      <c r="AW29" s="252"/>
      <c r="AX29" s="252"/>
      <c r="AY29" s="252"/>
      <c r="AZ29" s="252"/>
      <c r="BA29" s="252"/>
      <c r="BB29" s="252"/>
      <c r="BC29" s="252"/>
      <c r="BD29" s="252"/>
      <c r="BE29" s="252"/>
      <c r="BF29" s="252"/>
      <c r="BG29" s="252"/>
      <c r="BH29" s="252"/>
      <c r="BI29" s="252"/>
      <c r="BJ29" s="252"/>
      <c r="BK29" s="252"/>
      <c r="BL29" s="252"/>
      <c r="BM29" s="252"/>
      <c r="BN29" s="252"/>
      <c r="BO29" s="252"/>
      <c r="BP29" s="252"/>
      <c r="BQ29" s="252"/>
      <c r="BR29" s="252"/>
      <c r="BS29" s="252"/>
      <c r="BT29" s="252"/>
    </row>
    <row r="30" spans="1:72" s="253" customFormat="1" ht="15.75" customHeight="1">
      <c r="A30" s="193"/>
      <c r="B30" s="194"/>
      <c r="C30" s="212"/>
      <c r="D30" s="195"/>
      <c r="E30" s="195" t="s">
        <v>262</v>
      </c>
      <c r="F30" s="205" t="s">
        <v>258</v>
      </c>
      <c r="G30" s="206">
        <f>500+2500+665+55+55+255+755+1533-5+261+1311+14</f>
        <v>7899</v>
      </c>
      <c r="H30" s="252"/>
      <c r="I30" s="252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2"/>
      <c r="AC30" s="252"/>
      <c r="AD30" s="252"/>
      <c r="AE30" s="252"/>
      <c r="AF30" s="252"/>
      <c r="AG30" s="252"/>
      <c r="AH30" s="252"/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2"/>
      <c r="BB30" s="252"/>
      <c r="BC30" s="252"/>
      <c r="BD30" s="252"/>
      <c r="BE30" s="252"/>
      <c r="BF30" s="252"/>
      <c r="BG30" s="252"/>
      <c r="BH30" s="252"/>
      <c r="BI30" s="252"/>
      <c r="BJ30" s="252"/>
      <c r="BK30" s="252"/>
      <c r="BL30" s="252"/>
      <c r="BM30" s="252"/>
      <c r="BN30" s="252"/>
      <c r="BO30" s="252"/>
      <c r="BP30" s="252"/>
      <c r="BQ30" s="252"/>
      <c r="BR30" s="252"/>
      <c r="BS30" s="252"/>
      <c r="BT30" s="252"/>
    </row>
    <row r="31" spans="1:72" s="253" customFormat="1" ht="7.5" customHeight="1">
      <c r="A31" s="207"/>
      <c r="B31" s="208"/>
      <c r="C31" s="209"/>
      <c r="D31" s="196"/>
      <c r="E31" s="196"/>
      <c r="F31" s="198"/>
      <c r="G31" s="210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2"/>
      <c r="BC31" s="252"/>
      <c r="BD31" s="252"/>
      <c r="BE31" s="252"/>
      <c r="BF31" s="252"/>
      <c r="BG31" s="252"/>
      <c r="BH31" s="252"/>
      <c r="BI31" s="252"/>
      <c r="BJ31" s="252"/>
      <c r="BK31" s="252"/>
      <c r="BL31" s="252"/>
      <c r="BM31" s="252"/>
      <c r="BN31" s="252"/>
      <c r="BO31" s="252"/>
      <c r="BP31" s="252"/>
      <c r="BQ31" s="252"/>
      <c r="BR31" s="252"/>
      <c r="BS31" s="252"/>
      <c r="BT31" s="252"/>
    </row>
    <row r="32" spans="1:72" s="253" customFormat="1" ht="15.75" customHeight="1">
      <c r="A32" s="193"/>
      <c r="B32" s="194"/>
      <c r="C32" s="195"/>
      <c r="D32" s="195"/>
      <c r="E32" s="196" t="s">
        <v>55</v>
      </c>
      <c r="F32" s="197">
        <f>12816+12816+12816+16394+16394+16394+16394+16394+16394+16394+16394+16394</f>
        <v>185994</v>
      </c>
      <c r="G32" s="198" t="s">
        <v>258</v>
      </c>
      <c r="H32" s="252"/>
      <c r="I32" s="252"/>
      <c r="J32" s="252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2"/>
      <c r="AG32" s="252"/>
      <c r="AH32" s="252"/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2"/>
      <c r="BC32" s="252"/>
      <c r="BD32" s="252"/>
      <c r="BE32" s="252"/>
      <c r="BF32" s="252"/>
      <c r="BG32" s="252"/>
      <c r="BH32" s="252"/>
      <c r="BI32" s="252"/>
      <c r="BJ32" s="252"/>
      <c r="BK32" s="252"/>
      <c r="BL32" s="252"/>
      <c r="BM32" s="252"/>
      <c r="BN32" s="252"/>
      <c r="BO32" s="252"/>
      <c r="BP32" s="252"/>
      <c r="BQ32" s="252"/>
      <c r="BR32" s="252"/>
      <c r="BS32" s="252"/>
      <c r="BT32" s="252"/>
    </row>
    <row r="33" spans="1:72" s="253" customFormat="1" ht="48" customHeight="1">
      <c r="A33" s="199" t="s">
        <v>271</v>
      </c>
      <c r="B33" s="211" t="s">
        <v>272</v>
      </c>
      <c r="C33" s="195" t="s">
        <v>213</v>
      </c>
      <c r="D33" s="195" t="s">
        <v>273</v>
      </c>
      <c r="E33" s="201" t="s">
        <v>258</v>
      </c>
      <c r="F33" s="202" t="s">
        <v>258</v>
      </c>
      <c r="G33" s="203">
        <f>SUM(G35)</f>
        <v>185994</v>
      </c>
      <c r="H33" s="252"/>
      <c r="I33" s="252"/>
      <c r="J33" s="252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2"/>
      <c r="X33" s="252"/>
      <c r="Y33" s="252"/>
      <c r="Z33" s="252"/>
      <c r="AA33" s="252"/>
      <c r="AB33" s="252"/>
      <c r="AC33" s="252"/>
      <c r="AD33" s="252"/>
      <c r="AE33" s="252"/>
      <c r="AF33" s="252"/>
      <c r="AG33" s="252"/>
      <c r="AH33" s="252"/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2"/>
      <c r="BC33" s="252"/>
      <c r="BD33" s="252"/>
      <c r="BE33" s="252"/>
      <c r="BF33" s="252"/>
      <c r="BG33" s="252"/>
      <c r="BH33" s="252"/>
      <c r="BI33" s="252"/>
      <c r="BJ33" s="252"/>
      <c r="BK33" s="252"/>
      <c r="BL33" s="252"/>
      <c r="BM33" s="252"/>
      <c r="BN33" s="252"/>
      <c r="BO33" s="252"/>
      <c r="BP33" s="252"/>
      <c r="BQ33" s="252"/>
      <c r="BR33" s="252"/>
      <c r="BS33" s="252"/>
      <c r="BT33" s="252"/>
    </row>
    <row r="34" spans="1:72" s="253" customFormat="1" ht="8.25" customHeight="1">
      <c r="A34" s="193"/>
      <c r="B34" s="204"/>
      <c r="C34" s="195"/>
      <c r="D34" s="195"/>
      <c r="E34" s="195"/>
      <c r="F34" s="205"/>
      <c r="G34" s="254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</row>
    <row r="35" spans="1:72" s="253" customFormat="1" ht="15.75" customHeight="1">
      <c r="A35" s="193"/>
      <c r="B35" s="255" t="s">
        <v>274</v>
      </c>
      <c r="C35" s="195"/>
      <c r="D35" s="195"/>
      <c r="E35" s="195"/>
      <c r="F35" s="205"/>
      <c r="G35" s="254">
        <f>SUM(G36:G39)</f>
        <v>185994</v>
      </c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/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2"/>
      <c r="BC35" s="252"/>
      <c r="BD35" s="252"/>
      <c r="BE35" s="252"/>
      <c r="BF35" s="252"/>
      <c r="BG35" s="252"/>
      <c r="BH35" s="252"/>
      <c r="BI35" s="252"/>
      <c r="BJ35" s="252"/>
      <c r="BK35" s="252"/>
      <c r="BL35" s="252"/>
      <c r="BM35" s="252"/>
      <c r="BN35" s="252"/>
      <c r="BO35" s="252"/>
      <c r="BP35" s="252"/>
      <c r="BQ35" s="252"/>
      <c r="BR35" s="252"/>
      <c r="BS35" s="252"/>
      <c r="BT35" s="252"/>
    </row>
    <row r="36" spans="1:72" s="253" customFormat="1" ht="15.75" customHeight="1">
      <c r="A36" s="193"/>
      <c r="B36" s="194"/>
      <c r="C36" s="212"/>
      <c r="D36" s="195"/>
      <c r="E36" s="195" t="s">
        <v>106</v>
      </c>
      <c r="F36" s="205" t="s">
        <v>258</v>
      </c>
      <c r="G36" s="206">
        <f>1025+1025+1025+1312+1312+1312+1312+1312+1312+1312+1312+1312</f>
        <v>14883</v>
      </c>
      <c r="H36" s="252"/>
      <c r="I36" s="252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2"/>
      <c r="BC36" s="252"/>
      <c r="BD36" s="252"/>
      <c r="BE36" s="252"/>
      <c r="BF36" s="252"/>
      <c r="BG36" s="252"/>
      <c r="BH36" s="252"/>
      <c r="BI36" s="252"/>
      <c r="BJ36" s="252"/>
      <c r="BK36" s="252"/>
      <c r="BL36" s="252"/>
      <c r="BM36" s="252"/>
      <c r="BN36" s="252"/>
      <c r="BO36" s="252"/>
      <c r="BP36" s="252"/>
      <c r="BQ36" s="252"/>
      <c r="BR36" s="252"/>
      <c r="BS36" s="252"/>
      <c r="BT36" s="252"/>
    </row>
    <row r="37" spans="1:72" s="253" customFormat="1" ht="15.75" customHeight="1">
      <c r="A37" s="193"/>
      <c r="B37" s="194"/>
      <c r="C37" s="212"/>
      <c r="D37" s="195"/>
      <c r="E37" s="195" t="s">
        <v>275</v>
      </c>
      <c r="F37" s="205" t="s">
        <v>258</v>
      </c>
      <c r="G37" s="206">
        <f>1666+1666+1666+2131+2131+2131+2131+2131+2131+2131+2131+2131</f>
        <v>24177</v>
      </c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252"/>
      <c r="AB37" s="252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2"/>
      <c r="BC37" s="252"/>
      <c r="BD37" s="252"/>
      <c r="BE37" s="252"/>
      <c r="BF37" s="252"/>
      <c r="BG37" s="252"/>
      <c r="BH37" s="252"/>
      <c r="BI37" s="252"/>
      <c r="BJ37" s="252"/>
      <c r="BK37" s="252"/>
      <c r="BL37" s="252"/>
      <c r="BM37" s="252"/>
      <c r="BN37" s="252"/>
      <c r="BO37" s="252"/>
      <c r="BP37" s="252"/>
      <c r="BQ37" s="252"/>
      <c r="BR37" s="252"/>
      <c r="BS37" s="252"/>
      <c r="BT37" s="252"/>
    </row>
    <row r="38" spans="1:72" s="253" customFormat="1" ht="15.75" customHeight="1">
      <c r="A38" s="193"/>
      <c r="B38" s="194"/>
      <c r="C38" s="212"/>
      <c r="D38" s="195"/>
      <c r="E38" s="195" t="s">
        <v>266</v>
      </c>
      <c r="F38" s="205" t="s">
        <v>258</v>
      </c>
      <c r="G38" s="206">
        <f>8331+8331+8331+10656+10656+10656+10656+10656+10656+10656+10656+10656</f>
        <v>120897</v>
      </c>
      <c r="H38" s="252"/>
      <c r="I38" s="252"/>
      <c r="J38" s="252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2"/>
      <c r="AF38" s="252"/>
      <c r="AG38" s="252"/>
      <c r="AH38" s="252"/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2"/>
      <c r="BC38" s="252"/>
      <c r="BD38" s="252"/>
      <c r="BE38" s="252"/>
      <c r="BF38" s="252"/>
      <c r="BG38" s="252"/>
      <c r="BH38" s="252"/>
      <c r="BI38" s="252"/>
      <c r="BJ38" s="252"/>
      <c r="BK38" s="252"/>
      <c r="BL38" s="252"/>
      <c r="BM38" s="252"/>
      <c r="BN38" s="252"/>
      <c r="BO38" s="252"/>
      <c r="BP38" s="252"/>
      <c r="BQ38" s="252"/>
      <c r="BR38" s="252"/>
      <c r="BS38" s="252"/>
      <c r="BT38" s="252"/>
    </row>
    <row r="39" spans="1:72" s="253" customFormat="1" ht="15.75" customHeight="1">
      <c r="A39" s="193"/>
      <c r="B39" s="194"/>
      <c r="C39" s="212"/>
      <c r="D39" s="195"/>
      <c r="E39" s="195" t="s">
        <v>267</v>
      </c>
      <c r="F39" s="205" t="s">
        <v>258</v>
      </c>
      <c r="G39" s="206">
        <f>1794+1794+1794+2295+2295+2295+2295+2295+2295+2295+2295+2295</f>
        <v>26037</v>
      </c>
      <c r="H39" s="252"/>
      <c r="I39" s="252"/>
      <c r="J39" s="252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2"/>
      <c r="BC39" s="252"/>
      <c r="BD39" s="252"/>
      <c r="BE39" s="252"/>
      <c r="BF39" s="252"/>
      <c r="BG39" s="252"/>
      <c r="BH39" s="252"/>
      <c r="BI39" s="252"/>
      <c r="BJ39" s="252"/>
      <c r="BK39" s="252"/>
      <c r="BL39" s="252"/>
      <c r="BM39" s="252"/>
      <c r="BN39" s="252"/>
      <c r="BO39" s="252"/>
      <c r="BP39" s="252"/>
      <c r="BQ39" s="252"/>
      <c r="BR39" s="252"/>
      <c r="BS39" s="252"/>
      <c r="BT39" s="252"/>
    </row>
    <row r="40" spans="1:72" s="253" customFormat="1" ht="8.25" customHeight="1">
      <c r="A40" s="207"/>
      <c r="B40" s="208"/>
      <c r="C40" s="209"/>
      <c r="D40" s="196"/>
      <c r="E40" s="196"/>
      <c r="F40" s="198"/>
      <c r="G40" s="210"/>
      <c r="H40" s="252"/>
      <c r="I40" s="252"/>
      <c r="J40" s="252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  <c r="AA40" s="252"/>
      <c r="AB40" s="252"/>
      <c r="AC40" s="252"/>
      <c r="AD40" s="252"/>
      <c r="AE40" s="252"/>
      <c r="AF40" s="252"/>
      <c r="AG40" s="252"/>
      <c r="AH40" s="252"/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2"/>
      <c r="BC40" s="252"/>
      <c r="BD40" s="252"/>
      <c r="BE40" s="252"/>
      <c r="BF40" s="252"/>
      <c r="BG40" s="252"/>
      <c r="BH40" s="252"/>
      <c r="BI40" s="252"/>
      <c r="BJ40" s="252"/>
      <c r="BK40" s="252"/>
      <c r="BL40" s="252"/>
      <c r="BM40" s="252"/>
      <c r="BN40" s="252"/>
      <c r="BO40" s="252"/>
      <c r="BP40" s="252"/>
      <c r="BQ40" s="252"/>
      <c r="BR40" s="252"/>
      <c r="BS40" s="252"/>
      <c r="BT40" s="252"/>
    </row>
    <row r="41" spans="1:72" s="253" customFormat="1" ht="15.75" customHeight="1">
      <c r="A41" s="193"/>
      <c r="B41" s="194"/>
      <c r="C41" s="195" t="s">
        <v>276</v>
      </c>
      <c r="D41" s="195" t="s">
        <v>52</v>
      </c>
      <c r="E41" s="196" t="s">
        <v>55</v>
      </c>
      <c r="F41" s="197">
        <f>372460+401339+406885+368932+394845+405679+390119+395758+393566+371742+390209+751152</f>
        <v>5042686</v>
      </c>
      <c r="G41" s="198" t="s">
        <v>258</v>
      </c>
      <c r="H41" s="252"/>
      <c r="I41" s="252"/>
      <c r="J41" s="252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  <c r="AA41" s="252"/>
      <c r="AB41" s="252"/>
      <c r="AC41" s="252"/>
      <c r="AD41" s="252"/>
      <c r="AE41" s="252"/>
      <c r="AF41" s="252"/>
      <c r="AG41" s="252"/>
      <c r="AH41" s="252"/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2"/>
      <c r="BC41" s="252"/>
      <c r="BD41" s="252"/>
      <c r="BE41" s="252"/>
      <c r="BF41" s="252"/>
      <c r="BG41" s="252"/>
      <c r="BH41" s="252"/>
      <c r="BI41" s="252"/>
      <c r="BJ41" s="252"/>
      <c r="BK41" s="252"/>
      <c r="BL41" s="252"/>
      <c r="BM41" s="252"/>
      <c r="BN41" s="252"/>
      <c r="BO41" s="252"/>
      <c r="BP41" s="252"/>
      <c r="BQ41" s="252"/>
      <c r="BR41" s="252"/>
      <c r="BS41" s="252"/>
      <c r="BT41" s="252"/>
    </row>
    <row r="42" spans="1:72" s="253" customFormat="1" ht="22.5" customHeight="1">
      <c r="A42" s="199" t="s">
        <v>277</v>
      </c>
      <c r="B42" s="200" t="s">
        <v>278</v>
      </c>
      <c r="C42" s="195"/>
      <c r="D42" s="195"/>
      <c r="E42" s="201" t="s">
        <v>258</v>
      </c>
      <c r="F42" s="202" t="s">
        <v>258</v>
      </c>
      <c r="G42" s="203">
        <f>SUM(G44,G53,G58,G67,G74,G79,G84,G93,G98,G105,G114,G119,G126,G135,G140,G149,G156)</f>
        <v>5671149.1399999997</v>
      </c>
      <c r="H42" s="252"/>
      <c r="I42" s="256">
        <f>SUM(G42-F41)</f>
        <v>628463.13999999966</v>
      </c>
      <c r="J42" s="252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2"/>
      <c r="AC42" s="252"/>
      <c r="AD42" s="252"/>
      <c r="AE42" s="252"/>
      <c r="AF42" s="252"/>
      <c r="AG42" s="252"/>
      <c r="AH42" s="252"/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2"/>
      <c r="BC42" s="252"/>
      <c r="BD42" s="252"/>
      <c r="BE42" s="252"/>
      <c r="BF42" s="252"/>
      <c r="BG42" s="252"/>
      <c r="BH42" s="252"/>
      <c r="BI42" s="252"/>
      <c r="BJ42" s="252"/>
      <c r="BK42" s="252"/>
      <c r="BL42" s="252"/>
      <c r="BM42" s="252"/>
      <c r="BN42" s="252"/>
      <c r="BO42" s="252"/>
      <c r="BP42" s="252"/>
      <c r="BQ42" s="252"/>
      <c r="BR42" s="252"/>
      <c r="BS42" s="252"/>
      <c r="BT42" s="252"/>
    </row>
    <row r="43" spans="1:72" s="253" customFormat="1" ht="6.75" customHeight="1">
      <c r="A43" s="193"/>
      <c r="B43" s="194"/>
      <c r="C43" s="212"/>
      <c r="D43" s="195"/>
      <c r="E43" s="195"/>
      <c r="F43" s="205"/>
      <c r="G43" s="206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2"/>
      <c r="AC43" s="252"/>
      <c r="AD43" s="252"/>
      <c r="AE43" s="252"/>
      <c r="AF43" s="252"/>
      <c r="AG43" s="252"/>
      <c r="AH43" s="252"/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2"/>
      <c r="BC43" s="252"/>
      <c r="BD43" s="252"/>
      <c r="BE43" s="252"/>
      <c r="BF43" s="252"/>
      <c r="BG43" s="252"/>
      <c r="BH43" s="252"/>
      <c r="BI43" s="252"/>
      <c r="BJ43" s="252"/>
      <c r="BK43" s="252"/>
      <c r="BL43" s="252"/>
      <c r="BM43" s="252"/>
      <c r="BN43" s="252"/>
      <c r="BO43" s="252"/>
      <c r="BP43" s="252"/>
      <c r="BQ43" s="252"/>
      <c r="BR43" s="252"/>
      <c r="BS43" s="252"/>
      <c r="BT43" s="252"/>
    </row>
    <row r="44" spans="1:72" s="253" customFormat="1" ht="15.75" customHeight="1">
      <c r="A44" s="193"/>
      <c r="B44" s="255" t="s">
        <v>32</v>
      </c>
      <c r="C44" s="195" t="s">
        <v>279</v>
      </c>
      <c r="D44" s="195" t="s">
        <v>280</v>
      </c>
      <c r="E44" s="201" t="s">
        <v>258</v>
      </c>
      <c r="F44" s="202" t="s">
        <v>258</v>
      </c>
      <c r="G44" s="203">
        <f>SUM(G46)</f>
        <v>2991148.96</v>
      </c>
      <c r="H44" s="252"/>
      <c r="I44" s="252"/>
      <c r="J44" s="256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</row>
    <row r="45" spans="1:72" s="253" customFormat="1" ht="7.5" customHeight="1">
      <c r="A45" s="193"/>
      <c r="B45" s="194"/>
      <c r="C45" s="212"/>
      <c r="D45" s="195"/>
      <c r="E45" s="195"/>
      <c r="F45" s="205"/>
      <c r="G45" s="206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  <c r="AA45" s="252"/>
      <c r="AB45" s="252"/>
      <c r="AC45" s="252"/>
      <c r="AD45" s="252"/>
      <c r="AE45" s="252"/>
      <c r="AF45" s="252"/>
      <c r="AG45" s="252"/>
      <c r="AH45" s="252"/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</row>
    <row r="46" spans="1:72" s="253" customFormat="1" ht="15.75" customHeight="1">
      <c r="A46" s="193"/>
      <c r="B46" s="194"/>
      <c r="C46" s="212"/>
      <c r="D46" s="195"/>
      <c r="E46" s="195"/>
      <c r="F46" s="205"/>
      <c r="G46" s="254">
        <f>SUM(G47:G51)</f>
        <v>2991148.96</v>
      </c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2"/>
      <c r="AG46" s="252"/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2"/>
      <c r="BC46" s="252"/>
      <c r="BD46" s="252"/>
      <c r="BE46" s="252"/>
      <c r="BF46" s="252"/>
      <c r="BG46" s="252"/>
      <c r="BH46" s="252"/>
      <c r="BI46" s="252"/>
      <c r="BJ46" s="252"/>
      <c r="BK46" s="252"/>
      <c r="BL46" s="252"/>
      <c r="BM46" s="252"/>
      <c r="BN46" s="252"/>
      <c r="BO46" s="252"/>
      <c r="BP46" s="252"/>
      <c r="BQ46" s="252"/>
      <c r="BR46" s="252"/>
      <c r="BS46" s="252"/>
      <c r="BT46" s="252"/>
    </row>
    <row r="47" spans="1:72" s="253" customFormat="1" ht="15.75" customHeight="1">
      <c r="A47" s="193"/>
      <c r="B47" s="194"/>
      <c r="C47" s="212"/>
      <c r="D47" s="195"/>
      <c r="E47" s="195" t="s">
        <v>106</v>
      </c>
      <c r="F47" s="205" t="s">
        <v>258</v>
      </c>
      <c r="G47" s="206">
        <f>204075+61202+376167.82+167795.4+193636+191698.63+29328.46+225865.58+212464.37+223270.43+158067+77065.12+405931.58</f>
        <v>2526567.39</v>
      </c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  <c r="Z47" s="252"/>
      <c r="AA47" s="252"/>
      <c r="AB47" s="252"/>
      <c r="AC47" s="252"/>
      <c r="AD47" s="252"/>
      <c r="AE47" s="252"/>
      <c r="AF47" s="252"/>
      <c r="AG47" s="252"/>
      <c r="AH47" s="252"/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2"/>
      <c r="BC47" s="252"/>
      <c r="BD47" s="252"/>
      <c r="BE47" s="252"/>
      <c r="BF47" s="252"/>
      <c r="BG47" s="252"/>
      <c r="BH47" s="252"/>
      <c r="BI47" s="252"/>
      <c r="BJ47" s="252"/>
      <c r="BK47" s="252"/>
      <c r="BL47" s="252"/>
      <c r="BM47" s="252"/>
      <c r="BN47" s="252"/>
      <c r="BO47" s="252"/>
      <c r="BP47" s="252"/>
      <c r="BQ47" s="252"/>
      <c r="BR47" s="252"/>
      <c r="BS47" s="252"/>
      <c r="BT47" s="252"/>
    </row>
    <row r="48" spans="1:72" s="253" customFormat="1" ht="15.75" customHeight="1">
      <c r="A48" s="193"/>
      <c r="B48" s="194"/>
      <c r="C48" s="212"/>
      <c r="D48" s="195"/>
      <c r="E48" s="195" t="s">
        <v>275</v>
      </c>
      <c r="F48" s="205" t="s">
        <v>258</v>
      </c>
      <c r="G48" s="206">
        <f>11240+16000+5009</f>
        <v>32249</v>
      </c>
      <c r="H48" s="252"/>
      <c r="I48" s="252"/>
      <c r="J48" s="252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2"/>
      <c r="AC48" s="252"/>
      <c r="AD48" s="252"/>
      <c r="AE48" s="252"/>
      <c r="AF48" s="252"/>
      <c r="AG48" s="252"/>
      <c r="AH48" s="252"/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2"/>
      <c r="BC48" s="252"/>
      <c r="BD48" s="252"/>
      <c r="BE48" s="252"/>
      <c r="BF48" s="252"/>
      <c r="BG48" s="252"/>
      <c r="BH48" s="252"/>
      <c r="BI48" s="252"/>
      <c r="BJ48" s="252"/>
      <c r="BK48" s="252"/>
      <c r="BL48" s="252"/>
      <c r="BM48" s="252"/>
      <c r="BN48" s="252"/>
      <c r="BO48" s="252"/>
      <c r="BP48" s="252"/>
      <c r="BQ48" s="252"/>
      <c r="BR48" s="252"/>
      <c r="BS48" s="252"/>
      <c r="BT48" s="252"/>
    </row>
    <row r="49" spans="1:72" s="253" customFormat="1" ht="15.75" customHeight="1">
      <c r="A49" s="193"/>
      <c r="B49" s="194"/>
      <c r="C49" s="212"/>
      <c r="D49" s="195"/>
      <c r="E49" s="195" t="s">
        <v>281</v>
      </c>
      <c r="F49" s="205" t="s">
        <v>258</v>
      </c>
      <c r="G49" s="206">
        <f>129917.77+34175+5500+7000+20460-27561.08+33212</f>
        <v>202703.69</v>
      </c>
      <c r="H49" s="252"/>
      <c r="I49" s="252"/>
      <c r="J49" s="252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  <c r="AA49" s="252"/>
      <c r="AB49" s="252"/>
      <c r="AC49" s="252"/>
      <c r="AD49" s="252"/>
      <c r="AE49" s="252"/>
      <c r="AF49" s="252"/>
      <c r="AG49" s="252"/>
      <c r="AH49" s="252"/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2"/>
      <c r="BC49" s="252"/>
      <c r="BD49" s="252"/>
      <c r="BE49" s="252"/>
      <c r="BF49" s="252"/>
      <c r="BG49" s="252"/>
      <c r="BH49" s="252"/>
      <c r="BI49" s="252"/>
      <c r="BJ49" s="252"/>
      <c r="BK49" s="252"/>
      <c r="BL49" s="252"/>
      <c r="BM49" s="252"/>
      <c r="BN49" s="252"/>
      <c r="BO49" s="252"/>
      <c r="BP49" s="252"/>
      <c r="BQ49" s="252"/>
      <c r="BR49" s="252"/>
      <c r="BS49" s="252"/>
      <c r="BT49" s="252"/>
    </row>
    <row r="50" spans="1:72" s="253" customFormat="1" ht="15.75" customHeight="1">
      <c r="A50" s="193"/>
      <c r="B50" s="194"/>
      <c r="C50" s="212"/>
      <c r="D50" s="195"/>
      <c r="E50" s="195" t="s">
        <v>267</v>
      </c>
      <c r="F50" s="205" t="s">
        <v>258</v>
      </c>
      <c r="G50" s="206">
        <f>28413.23+8989+1170+2000+4600-9169.35+7304</f>
        <v>43306.879999999997</v>
      </c>
      <c r="H50" s="252"/>
      <c r="I50" s="252"/>
      <c r="J50" s="252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2"/>
      <c r="AC50" s="252"/>
      <c r="AD50" s="252"/>
      <c r="AE50" s="252"/>
      <c r="AF50" s="252"/>
      <c r="AG50" s="252"/>
      <c r="AH50" s="252"/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2"/>
      <c r="BC50" s="252"/>
      <c r="BD50" s="252"/>
      <c r="BE50" s="252"/>
      <c r="BF50" s="252"/>
      <c r="BG50" s="252"/>
      <c r="BH50" s="252"/>
      <c r="BI50" s="252"/>
      <c r="BJ50" s="252"/>
      <c r="BK50" s="252"/>
      <c r="BL50" s="252"/>
      <c r="BM50" s="252"/>
      <c r="BN50" s="252"/>
      <c r="BO50" s="252"/>
      <c r="BP50" s="252"/>
      <c r="BQ50" s="252"/>
      <c r="BR50" s="252"/>
      <c r="BS50" s="252"/>
      <c r="BT50" s="252"/>
    </row>
    <row r="51" spans="1:72" s="253" customFormat="1" ht="15.75" customHeight="1">
      <c r="A51" s="193"/>
      <c r="B51" s="194"/>
      <c r="C51" s="212"/>
      <c r="D51" s="195"/>
      <c r="E51" s="195" t="s">
        <v>282</v>
      </c>
      <c r="F51" s="205" t="s">
        <v>258</v>
      </c>
      <c r="G51" s="206">
        <f>140500+45822</f>
        <v>186322</v>
      </c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2"/>
      <c r="AF51" s="252"/>
      <c r="AG51" s="252"/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2"/>
      <c r="BC51" s="252"/>
      <c r="BD51" s="252"/>
      <c r="BE51" s="252"/>
      <c r="BF51" s="252"/>
      <c r="BG51" s="252"/>
      <c r="BH51" s="252"/>
      <c r="BI51" s="252"/>
      <c r="BJ51" s="252"/>
      <c r="BK51" s="252"/>
      <c r="BL51" s="252"/>
      <c r="BM51" s="252"/>
      <c r="BN51" s="252"/>
      <c r="BO51" s="252"/>
      <c r="BP51" s="252"/>
      <c r="BQ51" s="252"/>
      <c r="BR51" s="252"/>
      <c r="BS51" s="252"/>
      <c r="BT51" s="252"/>
    </row>
    <row r="52" spans="1:72" s="253" customFormat="1" ht="6" customHeight="1">
      <c r="A52" s="207"/>
      <c r="B52" s="208"/>
      <c r="C52" s="209"/>
      <c r="D52" s="196"/>
      <c r="E52" s="196"/>
      <c r="F52" s="198"/>
      <c r="G52" s="210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  <c r="AH52" s="252"/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2"/>
      <c r="BC52" s="252"/>
      <c r="BD52" s="252"/>
      <c r="BE52" s="252"/>
      <c r="BF52" s="252"/>
      <c r="BG52" s="252"/>
      <c r="BH52" s="252"/>
      <c r="BI52" s="252"/>
      <c r="BJ52" s="252"/>
      <c r="BK52" s="252"/>
      <c r="BL52" s="252"/>
      <c r="BM52" s="252"/>
      <c r="BN52" s="252"/>
      <c r="BO52" s="252"/>
      <c r="BP52" s="252"/>
      <c r="BQ52" s="252"/>
      <c r="BR52" s="252"/>
      <c r="BS52" s="252"/>
      <c r="BT52" s="252"/>
    </row>
    <row r="53" spans="1:72" s="253" customFormat="1" ht="25.5" customHeight="1">
      <c r="A53" s="193"/>
      <c r="B53" s="257" t="s">
        <v>209</v>
      </c>
      <c r="C53" s="195" t="s">
        <v>279</v>
      </c>
      <c r="D53" s="195" t="s">
        <v>280</v>
      </c>
      <c r="E53" s="196" t="s">
        <v>258</v>
      </c>
      <c r="F53" s="198" t="s">
        <v>258</v>
      </c>
      <c r="G53" s="197">
        <f>SUM(G55)</f>
        <v>12494.42</v>
      </c>
      <c r="H53" s="252"/>
      <c r="I53" s="252"/>
      <c r="J53" s="252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  <c r="AA53" s="252"/>
      <c r="AB53" s="252"/>
      <c r="AC53" s="252"/>
      <c r="AD53" s="252"/>
      <c r="AE53" s="252"/>
      <c r="AF53" s="252"/>
      <c r="AG53" s="252"/>
      <c r="AH53" s="252"/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2"/>
      <c r="BC53" s="252"/>
      <c r="BD53" s="252"/>
      <c r="BE53" s="252"/>
      <c r="BF53" s="252"/>
      <c r="BG53" s="252"/>
      <c r="BH53" s="252"/>
      <c r="BI53" s="252"/>
      <c r="BJ53" s="252"/>
      <c r="BK53" s="252"/>
      <c r="BL53" s="252"/>
      <c r="BM53" s="252"/>
      <c r="BN53" s="252"/>
      <c r="BO53" s="252"/>
      <c r="BP53" s="252"/>
      <c r="BQ53" s="252"/>
      <c r="BR53" s="252"/>
      <c r="BS53" s="252"/>
      <c r="BT53" s="252"/>
    </row>
    <row r="54" spans="1:72" s="253" customFormat="1" ht="6.75" customHeight="1">
      <c r="A54" s="193"/>
      <c r="B54" s="194"/>
      <c r="C54" s="212"/>
      <c r="D54" s="195"/>
      <c r="E54" s="195"/>
      <c r="F54" s="205"/>
      <c r="G54" s="206"/>
      <c r="H54" s="252"/>
      <c r="I54" s="252"/>
      <c r="J54" s="252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  <c r="AA54" s="252"/>
      <c r="AB54" s="252"/>
      <c r="AC54" s="252"/>
      <c r="AD54" s="252"/>
      <c r="AE54" s="252"/>
      <c r="AF54" s="252"/>
      <c r="AG54" s="252"/>
      <c r="AH54" s="252"/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2"/>
      <c r="BC54" s="252"/>
      <c r="BD54" s="252"/>
      <c r="BE54" s="252"/>
      <c r="BF54" s="252"/>
      <c r="BG54" s="252"/>
      <c r="BH54" s="252"/>
      <c r="BI54" s="252"/>
      <c r="BJ54" s="252"/>
      <c r="BK54" s="252"/>
      <c r="BL54" s="252"/>
      <c r="BM54" s="252"/>
      <c r="BN54" s="252"/>
      <c r="BO54" s="252"/>
      <c r="BP54" s="252"/>
      <c r="BQ54" s="252"/>
      <c r="BR54" s="252"/>
      <c r="BS54" s="252"/>
      <c r="BT54" s="252"/>
    </row>
    <row r="55" spans="1:72" s="253" customFormat="1" ht="15.75" customHeight="1">
      <c r="A55" s="193"/>
      <c r="B55" s="194"/>
      <c r="C55" s="212"/>
      <c r="D55" s="195"/>
      <c r="E55" s="195"/>
      <c r="F55" s="205"/>
      <c r="G55" s="254">
        <f>SUM(G56)</f>
        <v>12494.42</v>
      </c>
      <c r="H55" s="252"/>
      <c r="I55" s="252"/>
      <c r="J55" s="252"/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  <c r="V55" s="252"/>
      <c r="W55" s="252"/>
      <c r="X55" s="252"/>
      <c r="Y55" s="252"/>
      <c r="Z55" s="252"/>
      <c r="AA55" s="252"/>
      <c r="AB55" s="252"/>
      <c r="AC55" s="252"/>
      <c r="AD55" s="252"/>
      <c r="AE55" s="252"/>
      <c r="AF55" s="252"/>
      <c r="AG55" s="252"/>
      <c r="AH55" s="252"/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2"/>
      <c r="BC55" s="252"/>
      <c r="BD55" s="252"/>
      <c r="BE55" s="252"/>
      <c r="BF55" s="252"/>
      <c r="BG55" s="252"/>
      <c r="BH55" s="252"/>
      <c r="BI55" s="252"/>
      <c r="BJ55" s="252"/>
      <c r="BK55" s="252"/>
      <c r="BL55" s="252"/>
      <c r="BM55" s="252"/>
      <c r="BN55" s="252"/>
      <c r="BO55" s="252"/>
      <c r="BP55" s="252"/>
      <c r="BQ55" s="252"/>
      <c r="BR55" s="252"/>
      <c r="BS55" s="252"/>
      <c r="BT55" s="252"/>
    </row>
    <row r="56" spans="1:72" s="253" customFormat="1" ht="15.75" customHeight="1">
      <c r="A56" s="193"/>
      <c r="B56" s="194"/>
      <c r="C56" s="212"/>
      <c r="D56" s="195"/>
      <c r="E56" s="195" t="s">
        <v>283</v>
      </c>
      <c r="F56" s="205" t="s">
        <v>258</v>
      </c>
      <c r="G56" s="206">
        <f>859+932+842+932+902.25+932.32+902.25+932.32+2587+2673.28</f>
        <v>12494.42</v>
      </c>
      <c r="H56" s="252"/>
      <c r="I56" s="252"/>
      <c r="J56" s="252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  <c r="Z56" s="252"/>
      <c r="AA56" s="252"/>
      <c r="AB56" s="252"/>
      <c r="AC56" s="252"/>
      <c r="AD56" s="252"/>
      <c r="AE56" s="252"/>
      <c r="AF56" s="252"/>
      <c r="AG56" s="252"/>
      <c r="AH56" s="252"/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2"/>
      <c r="BC56" s="252"/>
      <c r="BD56" s="252"/>
      <c r="BE56" s="252"/>
      <c r="BF56" s="252"/>
      <c r="BG56" s="252"/>
      <c r="BH56" s="252"/>
      <c r="BI56" s="252"/>
      <c r="BJ56" s="252"/>
      <c r="BK56" s="252"/>
      <c r="BL56" s="252"/>
      <c r="BM56" s="252"/>
      <c r="BN56" s="252"/>
      <c r="BO56" s="252"/>
      <c r="BP56" s="252"/>
      <c r="BQ56" s="252"/>
      <c r="BR56" s="252"/>
      <c r="BS56" s="252"/>
      <c r="BT56" s="252"/>
    </row>
    <row r="57" spans="1:72" s="253" customFormat="1" ht="8.25" customHeight="1">
      <c r="A57" s="193"/>
      <c r="B57" s="194"/>
      <c r="C57" s="212"/>
      <c r="D57" s="195"/>
      <c r="E57" s="195"/>
      <c r="F57" s="205"/>
      <c r="G57" s="206"/>
      <c r="H57" s="252"/>
      <c r="I57" s="252"/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  <c r="AA57" s="252"/>
      <c r="AB57" s="252"/>
      <c r="AC57" s="252"/>
      <c r="AD57" s="252"/>
      <c r="AE57" s="252"/>
      <c r="AF57" s="252"/>
      <c r="AG57" s="252"/>
      <c r="AH57" s="252"/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2"/>
      <c r="BC57" s="252"/>
      <c r="BD57" s="252"/>
      <c r="BE57" s="252"/>
      <c r="BF57" s="252"/>
      <c r="BG57" s="252"/>
      <c r="BH57" s="252"/>
      <c r="BI57" s="252"/>
      <c r="BJ57" s="252"/>
      <c r="BK57" s="252"/>
      <c r="BL57" s="252"/>
      <c r="BM57" s="252"/>
      <c r="BN57" s="252"/>
      <c r="BO57" s="252"/>
      <c r="BP57" s="252"/>
      <c r="BQ57" s="252"/>
      <c r="BR57" s="252"/>
      <c r="BS57" s="252"/>
      <c r="BT57" s="252"/>
    </row>
    <row r="58" spans="1:72" s="253" customFormat="1" ht="15.75" customHeight="1">
      <c r="A58" s="193"/>
      <c r="B58" s="255" t="s">
        <v>32</v>
      </c>
      <c r="C58" s="195" t="s">
        <v>279</v>
      </c>
      <c r="D58" s="195" t="s">
        <v>284</v>
      </c>
      <c r="E58" s="196" t="s">
        <v>258</v>
      </c>
      <c r="F58" s="198" t="s">
        <v>258</v>
      </c>
      <c r="G58" s="197">
        <f>SUM(G60)</f>
        <v>379825.70999999996</v>
      </c>
      <c r="H58" s="252"/>
      <c r="I58" s="252"/>
      <c r="J58" s="252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  <c r="V58" s="252"/>
      <c r="W58" s="252"/>
      <c r="X58" s="252"/>
      <c r="Y58" s="252"/>
      <c r="Z58" s="252"/>
      <c r="AA58" s="252"/>
      <c r="AB58" s="252"/>
      <c r="AC58" s="252"/>
      <c r="AD58" s="252"/>
      <c r="AE58" s="252"/>
      <c r="AF58" s="252"/>
      <c r="AG58" s="252"/>
      <c r="AH58" s="252"/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2"/>
      <c r="BC58" s="252"/>
      <c r="BD58" s="252"/>
      <c r="BE58" s="252"/>
      <c r="BF58" s="252"/>
      <c r="BG58" s="252"/>
      <c r="BH58" s="252"/>
      <c r="BI58" s="252"/>
      <c r="BJ58" s="252"/>
      <c r="BK58" s="252"/>
      <c r="BL58" s="252"/>
      <c r="BM58" s="252"/>
      <c r="BN58" s="252"/>
      <c r="BO58" s="252"/>
      <c r="BP58" s="252"/>
      <c r="BQ58" s="252"/>
      <c r="BR58" s="252"/>
      <c r="BS58" s="252"/>
      <c r="BT58" s="252"/>
    </row>
    <row r="59" spans="1:72" s="253" customFormat="1" ht="6.75" customHeight="1">
      <c r="A59" s="193"/>
      <c r="B59" s="194"/>
      <c r="C59" s="212"/>
      <c r="D59" s="195"/>
      <c r="E59" s="195"/>
      <c r="F59" s="205"/>
      <c r="G59" s="206"/>
      <c r="H59" s="252"/>
      <c r="I59" s="252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2"/>
      <c r="AB59" s="252"/>
      <c r="AC59" s="252"/>
      <c r="AD59" s="252"/>
      <c r="AE59" s="252"/>
      <c r="AF59" s="252"/>
      <c r="AG59" s="252"/>
      <c r="AH59" s="252"/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2"/>
      <c r="BC59" s="252"/>
      <c r="BD59" s="252"/>
      <c r="BE59" s="252"/>
      <c r="BF59" s="252"/>
      <c r="BG59" s="252"/>
      <c r="BH59" s="252"/>
      <c r="BI59" s="252"/>
      <c r="BJ59" s="252"/>
      <c r="BK59" s="252"/>
      <c r="BL59" s="252"/>
      <c r="BM59" s="252"/>
      <c r="BN59" s="252"/>
      <c r="BO59" s="252"/>
      <c r="BP59" s="252"/>
      <c r="BQ59" s="252"/>
      <c r="BR59" s="252"/>
      <c r="BS59" s="252"/>
      <c r="BT59" s="252"/>
    </row>
    <row r="60" spans="1:72" s="253" customFormat="1" ht="15.75" customHeight="1">
      <c r="A60" s="193"/>
      <c r="B60" s="194"/>
      <c r="C60" s="212"/>
      <c r="D60" s="195"/>
      <c r="E60" s="195"/>
      <c r="F60" s="205"/>
      <c r="G60" s="254">
        <f>SUM(G61:G65)</f>
        <v>379825.70999999996</v>
      </c>
      <c r="H60" s="252"/>
      <c r="I60" s="252"/>
      <c r="J60" s="252"/>
      <c r="K60" s="252"/>
      <c r="L60" s="252"/>
      <c r="M60" s="252"/>
      <c r="N60" s="252"/>
      <c r="O60" s="252"/>
      <c r="P60" s="252"/>
      <c r="Q60" s="252"/>
      <c r="R60" s="252"/>
      <c r="S60" s="252"/>
      <c r="T60" s="252"/>
      <c r="U60" s="252"/>
      <c r="V60" s="252"/>
      <c r="W60" s="252"/>
      <c r="X60" s="252"/>
      <c r="Y60" s="252"/>
      <c r="Z60" s="252"/>
      <c r="AA60" s="252"/>
      <c r="AB60" s="252"/>
      <c r="AC60" s="252"/>
      <c r="AD60" s="252"/>
      <c r="AE60" s="252"/>
      <c r="AF60" s="252"/>
      <c r="AG60" s="252"/>
      <c r="AH60" s="252"/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2"/>
      <c r="BC60" s="252"/>
      <c r="BD60" s="252"/>
      <c r="BE60" s="252"/>
      <c r="BF60" s="252"/>
      <c r="BG60" s="252"/>
      <c r="BH60" s="252"/>
      <c r="BI60" s="252"/>
      <c r="BJ60" s="252"/>
      <c r="BK60" s="252"/>
      <c r="BL60" s="252"/>
      <c r="BM60" s="252"/>
      <c r="BN60" s="252"/>
      <c r="BO60" s="252"/>
      <c r="BP60" s="252"/>
      <c r="BQ60" s="252"/>
      <c r="BR60" s="252"/>
      <c r="BS60" s="252"/>
      <c r="BT60" s="252"/>
    </row>
    <row r="61" spans="1:72" s="253" customFormat="1" ht="15.75" customHeight="1">
      <c r="A61" s="193"/>
      <c r="B61" s="194"/>
      <c r="C61" s="212"/>
      <c r="D61" s="195"/>
      <c r="E61" s="195" t="s">
        <v>106</v>
      </c>
      <c r="F61" s="205" t="s">
        <v>258</v>
      </c>
      <c r="G61" s="206">
        <f>25751+17235+36230.71+25559+28245+27351+13245+27349+28251+28254+27156+26509+54190</f>
        <v>365325.70999999996</v>
      </c>
      <c r="H61" s="252"/>
      <c r="I61" s="252"/>
      <c r="J61" s="252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252"/>
      <c r="X61" s="252"/>
      <c r="Y61" s="252"/>
      <c r="Z61" s="252"/>
      <c r="AA61" s="252"/>
      <c r="AB61" s="252"/>
      <c r="AC61" s="252"/>
      <c r="AD61" s="252"/>
      <c r="AE61" s="252"/>
      <c r="AF61" s="252"/>
      <c r="AG61" s="252"/>
      <c r="AH61" s="252"/>
      <c r="AI61" s="252"/>
      <c r="AJ61" s="252"/>
      <c r="AK61" s="252"/>
      <c r="AL61" s="252"/>
      <c r="AM61" s="252"/>
      <c r="AN61" s="252"/>
      <c r="AO61" s="252"/>
      <c r="AP61" s="252"/>
      <c r="AQ61" s="252"/>
      <c r="AR61" s="252"/>
      <c r="AS61" s="252"/>
      <c r="AT61" s="252"/>
      <c r="AU61" s="252"/>
      <c r="AV61" s="252"/>
      <c r="AW61" s="252"/>
      <c r="AX61" s="252"/>
      <c r="AY61" s="252"/>
      <c r="AZ61" s="252"/>
      <c r="BA61" s="252"/>
      <c r="BB61" s="252"/>
      <c r="BC61" s="252"/>
      <c r="BD61" s="252"/>
      <c r="BE61" s="252"/>
      <c r="BF61" s="252"/>
      <c r="BG61" s="252"/>
      <c r="BH61" s="252"/>
      <c r="BI61" s="252"/>
      <c r="BJ61" s="252"/>
      <c r="BK61" s="252"/>
      <c r="BL61" s="252"/>
      <c r="BM61" s="252"/>
      <c r="BN61" s="252"/>
      <c r="BO61" s="252"/>
      <c r="BP61" s="252"/>
      <c r="BQ61" s="252"/>
      <c r="BR61" s="252"/>
      <c r="BS61" s="252"/>
      <c r="BT61" s="252"/>
    </row>
    <row r="62" spans="1:72" s="253" customFormat="1" ht="15.75" customHeight="1">
      <c r="A62" s="193"/>
      <c r="B62" s="194"/>
      <c r="C62" s="212"/>
      <c r="D62" s="195"/>
      <c r="E62" s="195" t="s">
        <v>275</v>
      </c>
      <c r="F62" s="205" t="s">
        <v>258</v>
      </c>
      <c r="G62" s="206">
        <f>500+200</f>
        <v>700</v>
      </c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2"/>
      <c r="AN62" s="252"/>
      <c r="AO62" s="252"/>
      <c r="AP62" s="252"/>
      <c r="AQ62" s="252"/>
      <c r="AR62" s="252"/>
      <c r="AS62" s="252"/>
      <c r="AT62" s="252"/>
      <c r="AU62" s="252"/>
      <c r="AV62" s="252"/>
      <c r="AW62" s="252"/>
      <c r="AX62" s="252"/>
      <c r="AY62" s="252"/>
      <c r="AZ62" s="252"/>
      <c r="BA62" s="252"/>
      <c r="BB62" s="252"/>
      <c r="BC62" s="252"/>
      <c r="BD62" s="252"/>
      <c r="BE62" s="252"/>
      <c r="BF62" s="252"/>
      <c r="BG62" s="252"/>
      <c r="BH62" s="252"/>
      <c r="BI62" s="252"/>
      <c r="BJ62" s="252"/>
      <c r="BK62" s="252"/>
      <c r="BL62" s="252"/>
      <c r="BM62" s="252"/>
      <c r="BN62" s="252"/>
      <c r="BO62" s="252"/>
      <c r="BP62" s="252"/>
      <c r="BQ62" s="252"/>
      <c r="BR62" s="252"/>
      <c r="BS62" s="252"/>
      <c r="BT62" s="252"/>
    </row>
    <row r="63" spans="1:72" s="253" customFormat="1" ht="15.75" customHeight="1">
      <c r="A63" s="193"/>
      <c r="B63" s="194"/>
      <c r="C63" s="212"/>
      <c r="D63" s="195"/>
      <c r="E63" s="195" t="s">
        <v>281</v>
      </c>
      <c r="F63" s="205" t="s">
        <v>258</v>
      </c>
      <c r="G63" s="206">
        <f>9000-1500</f>
        <v>7500</v>
      </c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2"/>
      <c r="AA63" s="252"/>
      <c r="AB63" s="252"/>
      <c r="AC63" s="252"/>
      <c r="AD63" s="252"/>
      <c r="AE63" s="252"/>
      <c r="AF63" s="252"/>
      <c r="AG63" s="252"/>
      <c r="AH63" s="252"/>
      <c r="AI63" s="252"/>
      <c r="AJ63" s="252"/>
      <c r="AK63" s="252"/>
      <c r="AL63" s="252"/>
      <c r="AM63" s="252"/>
      <c r="AN63" s="252"/>
      <c r="AO63" s="252"/>
      <c r="AP63" s="252"/>
      <c r="AQ63" s="252"/>
      <c r="AR63" s="252"/>
      <c r="AS63" s="252"/>
      <c r="AT63" s="252"/>
      <c r="AU63" s="252"/>
      <c r="AV63" s="252"/>
      <c r="AW63" s="252"/>
      <c r="AX63" s="252"/>
      <c r="AY63" s="252"/>
      <c r="AZ63" s="252"/>
      <c r="BA63" s="252"/>
      <c r="BB63" s="252"/>
      <c r="BC63" s="252"/>
      <c r="BD63" s="252"/>
      <c r="BE63" s="252"/>
      <c r="BF63" s="252"/>
      <c r="BG63" s="252"/>
      <c r="BH63" s="252"/>
      <c r="BI63" s="252"/>
      <c r="BJ63" s="252"/>
      <c r="BK63" s="252"/>
      <c r="BL63" s="252"/>
      <c r="BM63" s="252"/>
      <c r="BN63" s="252"/>
      <c r="BO63" s="252"/>
      <c r="BP63" s="252"/>
      <c r="BQ63" s="252"/>
      <c r="BR63" s="252"/>
      <c r="BS63" s="252"/>
      <c r="BT63" s="252"/>
    </row>
    <row r="64" spans="1:72" s="253" customFormat="1" ht="15.75" customHeight="1">
      <c r="A64" s="193"/>
      <c r="B64" s="194"/>
      <c r="C64" s="212"/>
      <c r="D64" s="195"/>
      <c r="E64" s="195" t="s">
        <v>267</v>
      </c>
      <c r="F64" s="205" t="s">
        <v>258</v>
      </c>
      <c r="G64" s="206">
        <f>2000</f>
        <v>2000</v>
      </c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  <c r="V64" s="252"/>
      <c r="W64" s="252"/>
      <c r="X64" s="252"/>
      <c r="Y64" s="252"/>
      <c r="Z64" s="252"/>
      <c r="AA64" s="252"/>
      <c r="AB64" s="252"/>
      <c r="AC64" s="252"/>
      <c r="AD64" s="252"/>
      <c r="AE64" s="252"/>
      <c r="AF64" s="252"/>
      <c r="AG64" s="252"/>
      <c r="AH64" s="252"/>
      <c r="AI64" s="252"/>
      <c r="AJ64" s="252"/>
      <c r="AK64" s="252"/>
      <c r="AL64" s="252"/>
      <c r="AM64" s="252"/>
      <c r="AN64" s="252"/>
      <c r="AO64" s="252"/>
      <c r="AP64" s="252"/>
      <c r="AQ64" s="252"/>
      <c r="AR64" s="252"/>
      <c r="AS64" s="252"/>
      <c r="AT64" s="252"/>
      <c r="AU64" s="252"/>
      <c r="AV64" s="252"/>
      <c r="AW64" s="252"/>
      <c r="AX64" s="252"/>
      <c r="AY64" s="252"/>
      <c r="AZ64" s="252"/>
      <c r="BA64" s="252"/>
      <c r="BB64" s="252"/>
      <c r="BC64" s="252"/>
      <c r="BD64" s="252"/>
      <c r="BE64" s="252"/>
      <c r="BF64" s="252"/>
      <c r="BG64" s="252"/>
      <c r="BH64" s="252"/>
      <c r="BI64" s="252"/>
      <c r="BJ64" s="252"/>
      <c r="BK64" s="252"/>
      <c r="BL64" s="252"/>
      <c r="BM64" s="252"/>
      <c r="BN64" s="252"/>
      <c r="BO64" s="252"/>
      <c r="BP64" s="252"/>
      <c r="BQ64" s="252"/>
      <c r="BR64" s="252"/>
      <c r="BS64" s="252"/>
      <c r="BT64" s="252"/>
    </row>
    <row r="65" spans="1:72" s="253" customFormat="1" ht="15.75" customHeight="1">
      <c r="A65" s="193"/>
      <c r="B65" s="194"/>
      <c r="C65" s="212"/>
      <c r="D65" s="195"/>
      <c r="E65" s="195" t="s">
        <v>282</v>
      </c>
      <c r="F65" s="205" t="s">
        <v>258</v>
      </c>
      <c r="G65" s="206">
        <f>3000+1300</f>
        <v>4300</v>
      </c>
      <c r="H65" s="252"/>
      <c r="I65" s="252"/>
      <c r="J65" s="252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  <c r="V65" s="252"/>
      <c r="W65" s="252"/>
      <c r="X65" s="252"/>
      <c r="Y65" s="252"/>
      <c r="Z65" s="252"/>
      <c r="AA65" s="252"/>
      <c r="AB65" s="252"/>
      <c r="AC65" s="252"/>
      <c r="AD65" s="252"/>
      <c r="AE65" s="252"/>
      <c r="AF65" s="252"/>
      <c r="AG65" s="252"/>
      <c r="AH65" s="252"/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52"/>
      <c r="BB65" s="252"/>
      <c r="BC65" s="252"/>
      <c r="BD65" s="252"/>
      <c r="BE65" s="252"/>
      <c r="BF65" s="252"/>
      <c r="BG65" s="252"/>
      <c r="BH65" s="252"/>
      <c r="BI65" s="252"/>
      <c r="BJ65" s="252"/>
      <c r="BK65" s="252"/>
      <c r="BL65" s="252"/>
      <c r="BM65" s="252"/>
      <c r="BN65" s="252"/>
      <c r="BO65" s="252"/>
      <c r="BP65" s="252"/>
      <c r="BQ65" s="252"/>
      <c r="BR65" s="252"/>
      <c r="BS65" s="252"/>
      <c r="BT65" s="252"/>
    </row>
    <row r="66" spans="1:72" s="253" customFormat="1" ht="7.5" customHeight="1">
      <c r="A66" s="193"/>
      <c r="B66" s="194"/>
      <c r="C66" s="212"/>
      <c r="D66" s="195"/>
      <c r="E66" s="195"/>
      <c r="F66" s="205"/>
      <c r="G66" s="206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  <c r="V66" s="252"/>
      <c r="W66" s="252"/>
      <c r="X66" s="252"/>
      <c r="Y66" s="252"/>
      <c r="Z66" s="252"/>
      <c r="AA66" s="252"/>
      <c r="AB66" s="252"/>
      <c r="AC66" s="252"/>
      <c r="AD66" s="252"/>
      <c r="AE66" s="252"/>
      <c r="AF66" s="252"/>
      <c r="AG66" s="252"/>
      <c r="AH66" s="252"/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2"/>
      <c r="BC66" s="252"/>
      <c r="BD66" s="252"/>
      <c r="BE66" s="252"/>
      <c r="BF66" s="252"/>
      <c r="BG66" s="252"/>
      <c r="BH66" s="252"/>
      <c r="BI66" s="252"/>
      <c r="BJ66" s="252"/>
      <c r="BK66" s="252"/>
      <c r="BL66" s="252"/>
      <c r="BM66" s="252"/>
      <c r="BN66" s="252"/>
      <c r="BO66" s="252"/>
      <c r="BP66" s="252"/>
      <c r="BQ66" s="252"/>
      <c r="BR66" s="252"/>
      <c r="BS66" s="252"/>
      <c r="BT66" s="252"/>
    </row>
    <row r="67" spans="1:72" s="253" customFormat="1" ht="15.75" customHeight="1">
      <c r="A67" s="193"/>
      <c r="B67" s="255" t="s">
        <v>32</v>
      </c>
      <c r="C67" s="195" t="s">
        <v>279</v>
      </c>
      <c r="D67" s="195" t="s">
        <v>285</v>
      </c>
      <c r="E67" s="201" t="s">
        <v>258</v>
      </c>
      <c r="F67" s="202" t="s">
        <v>258</v>
      </c>
      <c r="G67" s="203">
        <f>SUM(G69)</f>
        <v>583439.64</v>
      </c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  <c r="V67" s="252"/>
      <c r="W67" s="252"/>
      <c r="X67" s="252"/>
      <c r="Y67" s="252"/>
      <c r="Z67" s="252"/>
      <c r="AA67" s="252"/>
      <c r="AB67" s="252"/>
      <c r="AC67" s="252"/>
      <c r="AD67" s="252"/>
      <c r="AE67" s="252"/>
      <c r="AF67" s="252"/>
      <c r="AG67" s="252"/>
      <c r="AH67" s="252"/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2"/>
      <c r="BC67" s="252"/>
      <c r="BD67" s="252"/>
      <c r="BE67" s="252"/>
      <c r="BF67" s="252"/>
      <c r="BG67" s="252"/>
      <c r="BH67" s="252"/>
      <c r="BI67" s="252"/>
      <c r="BJ67" s="252"/>
      <c r="BK67" s="252"/>
      <c r="BL67" s="252"/>
      <c r="BM67" s="252"/>
      <c r="BN67" s="252"/>
      <c r="BO67" s="252"/>
      <c r="BP67" s="252"/>
      <c r="BQ67" s="252"/>
      <c r="BR67" s="252"/>
      <c r="BS67" s="252"/>
      <c r="BT67" s="252"/>
    </row>
    <row r="68" spans="1:72" s="253" customFormat="1" ht="7.5" customHeight="1">
      <c r="A68" s="193"/>
      <c r="B68" s="194"/>
      <c r="C68" s="212"/>
      <c r="D68" s="195"/>
      <c r="E68" s="195"/>
      <c r="F68" s="205"/>
      <c r="G68" s="206"/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  <c r="V68" s="252"/>
      <c r="W68" s="252"/>
      <c r="X68" s="252"/>
      <c r="Y68" s="252"/>
      <c r="Z68" s="252"/>
      <c r="AA68" s="252"/>
      <c r="AB68" s="252"/>
      <c r="AC68" s="252"/>
      <c r="AD68" s="252"/>
      <c r="AE68" s="252"/>
      <c r="AF68" s="252"/>
      <c r="AG68" s="252"/>
      <c r="AH68" s="252"/>
      <c r="AI68" s="252"/>
      <c r="AJ68" s="252"/>
      <c r="AK68" s="252"/>
      <c r="AL68" s="252"/>
      <c r="AM68" s="252"/>
      <c r="AN68" s="252"/>
      <c r="AO68" s="252"/>
      <c r="AP68" s="252"/>
      <c r="AQ68" s="252"/>
      <c r="AR68" s="252"/>
      <c r="AS68" s="252"/>
      <c r="AT68" s="252"/>
      <c r="AU68" s="252"/>
      <c r="AV68" s="252"/>
      <c r="AW68" s="252"/>
      <c r="AX68" s="252"/>
      <c r="AY68" s="252"/>
      <c r="AZ68" s="252"/>
      <c r="BA68" s="252"/>
      <c r="BB68" s="252"/>
      <c r="BC68" s="252"/>
      <c r="BD68" s="252"/>
      <c r="BE68" s="252"/>
      <c r="BF68" s="252"/>
      <c r="BG68" s="252"/>
      <c r="BH68" s="252"/>
      <c r="BI68" s="252"/>
      <c r="BJ68" s="252"/>
      <c r="BK68" s="252"/>
      <c r="BL68" s="252"/>
      <c r="BM68" s="252"/>
      <c r="BN68" s="252"/>
      <c r="BO68" s="252"/>
      <c r="BP68" s="252"/>
      <c r="BQ68" s="252"/>
      <c r="BR68" s="252"/>
      <c r="BS68" s="252"/>
      <c r="BT68" s="252"/>
    </row>
    <row r="69" spans="1:72" s="253" customFormat="1" ht="15.75" customHeight="1">
      <c r="A69" s="193"/>
      <c r="B69" s="194"/>
      <c r="C69" s="212"/>
      <c r="D69" s="195"/>
      <c r="E69" s="195"/>
      <c r="F69" s="205"/>
      <c r="G69" s="254">
        <f>SUM(G70:G72)</f>
        <v>583439.64</v>
      </c>
      <c r="H69" s="252"/>
      <c r="I69" s="252"/>
      <c r="J69" s="252"/>
      <c r="K69" s="252"/>
      <c r="L69" s="252"/>
      <c r="M69" s="252"/>
      <c r="N69" s="252"/>
      <c r="O69" s="252"/>
      <c r="P69" s="252"/>
      <c r="Q69" s="252"/>
      <c r="R69" s="252"/>
      <c r="S69" s="252"/>
      <c r="T69" s="252"/>
      <c r="U69" s="252"/>
      <c r="V69" s="252"/>
      <c r="W69" s="252"/>
      <c r="X69" s="252"/>
      <c r="Y69" s="252"/>
      <c r="Z69" s="252"/>
      <c r="AA69" s="252"/>
      <c r="AB69" s="252"/>
      <c r="AC69" s="252"/>
      <c r="AD69" s="252"/>
      <c r="AE69" s="252"/>
      <c r="AF69" s="252"/>
      <c r="AG69" s="252"/>
      <c r="AH69" s="252"/>
      <c r="AI69" s="252"/>
      <c r="AJ69" s="252"/>
      <c r="AK69" s="252"/>
      <c r="AL69" s="252"/>
      <c r="AM69" s="252"/>
      <c r="AN69" s="252"/>
      <c r="AO69" s="252"/>
      <c r="AP69" s="252"/>
      <c r="AQ69" s="252"/>
      <c r="AR69" s="252"/>
      <c r="AS69" s="252"/>
      <c r="AT69" s="252"/>
      <c r="AU69" s="252"/>
      <c r="AV69" s="252"/>
      <c r="AW69" s="252"/>
      <c r="AX69" s="252"/>
      <c r="AY69" s="252"/>
      <c r="AZ69" s="252"/>
      <c r="BA69" s="252"/>
      <c r="BB69" s="252"/>
      <c r="BC69" s="252"/>
      <c r="BD69" s="252"/>
      <c r="BE69" s="252"/>
      <c r="BF69" s="252"/>
      <c r="BG69" s="252"/>
      <c r="BH69" s="252"/>
      <c r="BI69" s="252"/>
      <c r="BJ69" s="252"/>
      <c r="BK69" s="252"/>
      <c r="BL69" s="252"/>
      <c r="BM69" s="252"/>
      <c r="BN69" s="252"/>
      <c r="BO69" s="252"/>
      <c r="BP69" s="252"/>
      <c r="BQ69" s="252"/>
      <c r="BR69" s="252"/>
      <c r="BS69" s="252"/>
      <c r="BT69" s="252"/>
    </row>
    <row r="70" spans="1:72" s="253" customFormat="1" ht="15.75" customHeight="1">
      <c r="A70" s="193"/>
      <c r="B70" s="194"/>
      <c r="C70" s="212"/>
      <c r="D70" s="195"/>
      <c r="E70" s="195" t="s">
        <v>106</v>
      </c>
      <c r="F70" s="205" t="s">
        <v>258</v>
      </c>
      <c r="G70" s="206">
        <f>30421+32386+43566.28+43824.6+30117+43732.01+5395.28+41313.97+40707.01+36471.1+62205+56909.26+64836.13</f>
        <v>531884.64</v>
      </c>
      <c r="H70" s="252"/>
      <c r="I70" s="252"/>
      <c r="J70" s="252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  <c r="AA70" s="252"/>
      <c r="AB70" s="252"/>
      <c r="AC70" s="252"/>
      <c r="AD70" s="252"/>
      <c r="AE70" s="252"/>
      <c r="AF70" s="252"/>
      <c r="AG70" s="252"/>
      <c r="AH70" s="252"/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2"/>
      <c r="BC70" s="252"/>
      <c r="BD70" s="252"/>
      <c r="BE70" s="252"/>
      <c r="BF70" s="252"/>
      <c r="BG70" s="252"/>
      <c r="BH70" s="252"/>
      <c r="BI70" s="252"/>
      <c r="BJ70" s="252"/>
      <c r="BK70" s="252"/>
      <c r="BL70" s="252"/>
      <c r="BM70" s="252"/>
      <c r="BN70" s="252"/>
      <c r="BO70" s="252"/>
      <c r="BP70" s="252"/>
      <c r="BQ70" s="252"/>
      <c r="BR70" s="252"/>
      <c r="BS70" s="252"/>
      <c r="BT70" s="252"/>
    </row>
    <row r="71" spans="1:72" s="253" customFormat="1" ht="15.75" customHeight="1">
      <c r="A71" s="193"/>
      <c r="B71" s="194"/>
      <c r="C71" s="212"/>
      <c r="D71" s="195"/>
      <c r="E71" s="195" t="s">
        <v>275</v>
      </c>
      <c r="F71" s="205" t="s">
        <v>258</v>
      </c>
      <c r="G71" s="206">
        <f>2000+15190+1735</f>
        <v>18925</v>
      </c>
      <c r="H71" s="252"/>
      <c r="I71" s="252"/>
      <c r="J71" s="252"/>
      <c r="K71" s="252"/>
      <c r="L71" s="252"/>
      <c r="M71" s="252"/>
      <c r="N71" s="252"/>
      <c r="O71" s="252"/>
      <c r="P71" s="252"/>
      <c r="Q71" s="252"/>
      <c r="R71" s="252"/>
      <c r="S71" s="252"/>
      <c r="T71" s="252"/>
      <c r="U71" s="252"/>
      <c r="V71" s="252"/>
      <c r="W71" s="252"/>
      <c r="X71" s="252"/>
      <c r="Y71" s="252"/>
      <c r="Z71" s="252"/>
      <c r="AA71" s="252"/>
      <c r="AB71" s="252"/>
      <c r="AC71" s="252"/>
      <c r="AD71" s="252"/>
      <c r="AE71" s="252"/>
      <c r="AF71" s="252"/>
      <c r="AG71" s="252"/>
      <c r="AH71" s="252"/>
      <c r="AI71" s="252"/>
      <c r="AJ71" s="252"/>
      <c r="AK71" s="252"/>
      <c r="AL71" s="252"/>
      <c r="AM71" s="252"/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2"/>
      <c r="BC71" s="252"/>
      <c r="BD71" s="252"/>
      <c r="BE71" s="252"/>
      <c r="BF71" s="252"/>
      <c r="BG71" s="252"/>
      <c r="BH71" s="252"/>
      <c r="BI71" s="252"/>
      <c r="BJ71" s="252"/>
      <c r="BK71" s="252"/>
      <c r="BL71" s="252"/>
      <c r="BM71" s="252"/>
      <c r="BN71" s="252"/>
      <c r="BO71" s="252"/>
      <c r="BP71" s="252"/>
      <c r="BQ71" s="252"/>
      <c r="BR71" s="252"/>
      <c r="BS71" s="252"/>
      <c r="BT71" s="252"/>
    </row>
    <row r="72" spans="1:72" s="253" customFormat="1" ht="15.75" customHeight="1">
      <c r="A72" s="193"/>
      <c r="B72" s="194"/>
      <c r="C72" s="212"/>
      <c r="D72" s="195"/>
      <c r="E72" s="195" t="s">
        <v>282</v>
      </c>
      <c r="F72" s="205" t="s">
        <v>258</v>
      </c>
      <c r="G72" s="206">
        <f>26900+5730</f>
        <v>32630</v>
      </c>
      <c r="H72" s="252"/>
      <c r="I72" s="252"/>
      <c r="J72" s="252"/>
      <c r="K72" s="252"/>
      <c r="L72" s="252"/>
      <c r="M72" s="252"/>
      <c r="N72" s="252"/>
      <c r="O72" s="252"/>
      <c r="P72" s="252"/>
      <c r="Q72" s="252"/>
      <c r="R72" s="252"/>
      <c r="S72" s="252"/>
      <c r="T72" s="252"/>
      <c r="U72" s="252"/>
      <c r="V72" s="252"/>
      <c r="W72" s="252"/>
      <c r="X72" s="252"/>
      <c r="Y72" s="252"/>
      <c r="Z72" s="252"/>
      <c r="AA72" s="252"/>
      <c r="AB72" s="252"/>
      <c r="AC72" s="252"/>
      <c r="AD72" s="252"/>
      <c r="AE72" s="252"/>
      <c r="AF72" s="252"/>
      <c r="AG72" s="252"/>
      <c r="AH72" s="252"/>
      <c r="AI72" s="252"/>
      <c r="AJ72" s="252"/>
      <c r="AK72" s="252"/>
      <c r="AL72" s="252"/>
      <c r="AM72" s="252"/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2"/>
      <c r="BC72" s="252"/>
      <c r="BD72" s="252"/>
      <c r="BE72" s="252"/>
      <c r="BF72" s="252"/>
      <c r="BG72" s="252"/>
      <c r="BH72" s="252"/>
      <c r="BI72" s="252"/>
      <c r="BJ72" s="252"/>
      <c r="BK72" s="252"/>
      <c r="BL72" s="252"/>
      <c r="BM72" s="252"/>
      <c r="BN72" s="252"/>
      <c r="BO72" s="252"/>
      <c r="BP72" s="252"/>
      <c r="BQ72" s="252"/>
      <c r="BR72" s="252"/>
      <c r="BS72" s="252"/>
      <c r="BT72" s="252"/>
    </row>
    <row r="73" spans="1:72" s="253" customFormat="1" ht="7.5" customHeight="1">
      <c r="A73" s="193"/>
      <c r="B73" s="194"/>
      <c r="C73" s="212"/>
      <c r="D73" s="195"/>
      <c r="E73" s="195"/>
      <c r="F73" s="205"/>
      <c r="G73" s="206"/>
      <c r="H73" s="252"/>
      <c r="I73" s="252"/>
      <c r="J73" s="252"/>
      <c r="K73" s="252"/>
      <c r="L73" s="252"/>
      <c r="M73" s="252"/>
      <c r="N73" s="252"/>
      <c r="O73" s="252"/>
      <c r="P73" s="252"/>
      <c r="Q73" s="252"/>
      <c r="R73" s="252"/>
      <c r="S73" s="252"/>
      <c r="T73" s="252"/>
      <c r="U73" s="252"/>
      <c r="V73" s="252"/>
      <c r="W73" s="252"/>
      <c r="X73" s="252"/>
      <c r="Y73" s="252"/>
      <c r="Z73" s="252"/>
      <c r="AA73" s="252"/>
      <c r="AB73" s="252"/>
      <c r="AC73" s="252"/>
      <c r="AD73" s="252"/>
      <c r="AE73" s="252"/>
      <c r="AF73" s="252"/>
      <c r="AG73" s="252"/>
      <c r="AH73" s="252"/>
      <c r="AI73" s="252"/>
      <c r="AJ73" s="252"/>
      <c r="AK73" s="252"/>
      <c r="AL73" s="252"/>
      <c r="AM73" s="252"/>
      <c r="AN73" s="252"/>
      <c r="AO73" s="252"/>
      <c r="AP73" s="252"/>
      <c r="AQ73" s="252"/>
      <c r="AR73" s="252"/>
      <c r="AS73" s="252"/>
      <c r="AT73" s="252"/>
      <c r="AU73" s="252"/>
      <c r="AV73" s="252"/>
      <c r="AW73" s="252"/>
      <c r="AX73" s="252"/>
      <c r="AY73" s="252"/>
      <c r="AZ73" s="252"/>
      <c r="BA73" s="252"/>
      <c r="BB73" s="252"/>
      <c r="BC73" s="252"/>
      <c r="BD73" s="252"/>
      <c r="BE73" s="252"/>
      <c r="BF73" s="252"/>
      <c r="BG73" s="252"/>
      <c r="BH73" s="252"/>
      <c r="BI73" s="252"/>
      <c r="BJ73" s="252"/>
      <c r="BK73" s="252"/>
      <c r="BL73" s="252"/>
      <c r="BM73" s="252"/>
      <c r="BN73" s="252"/>
      <c r="BO73" s="252"/>
      <c r="BP73" s="252"/>
      <c r="BQ73" s="252"/>
      <c r="BR73" s="252"/>
      <c r="BS73" s="252"/>
      <c r="BT73" s="252"/>
    </row>
    <row r="74" spans="1:72" s="253" customFormat="1" ht="24.75" customHeight="1">
      <c r="A74" s="193"/>
      <c r="B74" s="257" t="s">
        <v>209</v>
      </c>
      <c r="C74" s="195" t="s">
        <v>279</v>
      </c>
      <c r="D74" s="195" t="s">
        <v>285</v>
      </c>
      <c r="E74" s="201" t="s">
        <v>258</v>
      </c>
      <c r="F74" s="202" t="s">
        <v>258</v>
      </c>
      <c r="G74" s="203">
        <f>SUM(G76)</f>
        <v>56762.670000000006</v>
      </c>
      <c r="H74" s="252"/>
      <c r="I74" s="252"/>
      <c r="J74" s="252"/>
      <c r="K74" s="252"/>
      <c r="L74" s="252"/>
      <c r="M74" s="252"/>
      <c r="N74" s="252"/>
      <c r="O74" s="252"/>
      <c r="P74" s="252"/>
      <c r="Q74" s="252"/>
      <c r="R74" s="252"/>
      <c r="S74" s="252"/>
      <c r="T74" s="252"/>
      <c r="U74" s="252"/>
      <c r="V74" s="252"/>
      <c r="W74" s="252"/>
      <c r="X74" s="252"/>
      <c r="Y74" s="252"/>
      <c r="Z74" s="252"/>
      <c r="AA74" s="252"/>
      <c r="AB74" s="252"/>
      <c r="AC74" s="252"/>
      <c r="AD74" s="252"/>
      <c r="AE74" s="252"/>
      <c r="AF74" s="252"/>
      <c r="AG74" s="252"/>
      <c r="AH74" s="252"/>
      <c r="AI74" s="252"/>
      <c r="AJ74" s="252"/>
      <c r="AK74" s="252"/>
      <c r="AL74" s="252"/>
      <c r="AM74" s="252"/>
      <c r="AN74" s="252"/>
      <c r="AO74" s="252"/>
      <c r="AP74" s="252"/>
      <c r="AQ74" s="252"/>
      <c r="AR74" s="252"/>
      <c r="AS74" s="252"/>
      <c r="AT74" s="252"/>
      <c r="AU74" s="252"/>
      <c r="AV74" s="252"/>
      <c r="AW74" s="252"/>
      <c r="AX74" s="252"/>
      <c r="AY74" s="252"/>
      <c r="AZ74" s="252"/>
      <c r="BA74" s="252"/>
      <c r="BB74" s="252"/>
      <c r="BC74" s="252"/>
      <c r="BD74" s="252"/>
      <c r="BE74" s="252"/>
      <c r="BF74" s="252"/>
      <c r="BG74" s="252"/>
      <c r="BH74" s="252"/>
      <c r="BI74" s="252"/>
      <c r="BJ74" s="252"/>
      <c r="BK74" s="252"/>
      <c r="BL74" s="252"/>
      <c r="BM74" s="252"/>
      <c r="BN74" s="252"/>
      <c r="BO74" s="252"/>
      <c r="BP74" s="252"/>
      <c r="BQ74" s="252"/>
      <c r="BR74" s="252"/>
      <c r="BS74" s="252"/>
      <c r="BT74" s="252"/>
    </row>
    <row r="75" spans="1:72" s="253" customFormat="1" ht="8.25" customHeight="1">
      <c r="A75" s="193"/>
      <c r="B75" s="194"/>
      <c r="C75" s="212"/>
      <c r="D75" s="195"/>
      <c r="E75" s="195"/>
      <c r="F75" s="205"/>
      <c r="G75" s="206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  <c r="AA75" s="252"/>
      <c r="AB75" s="252"/>
      <c r="AC75" s="252"/>
      <c r="AD75" s="252"/>
      <c r="AE75" s="252"/>
      <c r="AF75" s="252"/>
      <c r="AG75" s="252"/>
      <c r="AH75" s="252"/>
      <c r="AI75" s="252"/>
      <c r="AJ75" s="252"/>
      <c r="AK75" s="252"/>
      <c r="AL75" s="252"/>
      <c r="AM75" s="252"/>
      <c r="AN75" s="252"/>
      <c r="AO75" s="252"/>
      <c r="AP75" s="252"/>
      <c r="AQ75" s="252"/>
      <c r="AR75" s="252"/>
      <c r="AS75" s="252"/>
      <c r="AT75" s="252"/>
      <c r="AU75" s="252"/>
      <c r="AV75" s="252"/>
      <c r="AW75" s="252"/>
      <c r="AX75" s="252"/>
      <c r="AY75" s="252"/>
      <c r="AZ75" s="252"/>
      <c r="BA75" s="252"/>
      <c r="BB75" s="252"/>
      <c r="BC75" s="252"/>
      <c r="BD75" s="252"/>
      <c r="BE75" s="252"/>
      <c r="BF75" s="252"/>
      <c r="BG75" s="252"/>
      <c r="BH75" s="252"/>
      <c r="BI75" s="252"/>
      <c r="BJ75" s="252"/>
      <c r="BK75" s="252"/>
      <c r="BL75" s="252"/>
      <c r="BM75" s="252"/>
      <c r="BN75" s="252"/>
      <c r="BO75" s="252"/>
      <c r="BP75" s="252"/>
      <c r="BQ75" s="252"/>
      <c r="BR75" s="252"/>
      <c r="BS75" s="252"/>
      <c r="BT75" s="252"/>
    </row>
    <row r="76" spans="1:72" s="253" customFormat="1" ht="15.75" customHeight="1">
      <c r="A76" s="193"/>
      <c r="B76" s="194"/>
      <c r="C76" s="212"/>
      <c r="D76" s="195"/>
      <c r="E76" s="195"/>
      <c r="F76" s="205"/>
      <c r="G76" s="254">
        <f>SUM(G77)</f>
        <v>56762.670000000006</v>
      </c>
      <c r="H76" s="252"/>
      <c r="I76" s="252"/>
      <c r="J76" s="252"/>
      <c r="K76" s="252"/>
      <c r="L76" s="252"/>
      <c r="M76" s="252"/>
      <c r="N76" s="252"/>
      <c r="O76" s="252"/>
      <c r="P76" s="252"/>
      <c r="Q76" s="252"/>
      <c r="R76" s="252"/>
      <c r="S76" s="252"/>
      <c r="T76" s="252"/>
      <c r="U76" s="252"/>
      <c r="V76" s="252"/>
      <c r="W76" s="252"/>
      <c r="X76" s="252"/>
      <c r="Y76" s="252"/>
      <c r="Z76" s="252"/>
      <c r="AA76" s="252"/>
      <c r="AB76" s="252"/>
      <c r="AC76" s="252"/>
      <c r="AD76" s="252"/>
      <c r="AE76" s="252"/>
      <c r="AF76" s="252"/>
      <c r="AG76" s="252"/>
      <c r="AH76" s="252"/>
      <c r="AI76" s="252"/>
      <c r="AJ76" s="252"/>
      <c r="AK76" s="252"/>
      <c r="AL76" s="252"/>
      <c r="AM76" s="252"/>
      <c r="AN76" s="252"/>
      <c r="AO76" s="252"/>
      <c r="AP76" s="252"/>
      <c r="AQ76" s="252"/>
      <c r="AR76" s="252"/>
      <c r="AS76" s="252"/>
      <c r="AT76" s="252"/>
      <c r="AU76" s="252"/>
      <c r="AV76" s="252"/>
      <c r="AW76" s="252"/>
      <c r="AX76" s="252"/>
      <c r="AY76" s="252"/>
      <c r="AZ76" s="252"/>
      <c r="BA76" s="252"/>
      <c r="BB76" s="252"/>
      <c r="BC76" s="252"/>
      <c r="BD76" s="252"/>
      <c r="BE76" s="252"/>
      <c r="BF76" s="252"/>
      <c r="BG76" s="252"/>
      <c r="BH76" s="252"/>
      <c r="BI76" s="252"/>
      <c r="BJ76" s="252"/>
      <c r="BK76" s="252"/>
      <c r="BL76" s="252"/>
      <c r="BM76" s="252"/>
      <c r="BN76" s="252"/>
      <c r="BO76" s="252"/>
      <c r="BP76" s="252"/>
      <c r="BQ76" s="252"/>
      <c r="BR76" s="252"/>
      <c r="BS76" s="252"/>
      <c r="BT76" s="252"/>
    </row>
    <row r="77" spans="1:72" s="253" customFormat="1" ht="15.75" customHeight="1">
      <c r="A77" s="193"/>
      <c r="B77" s="194"/>
      <c r="C77" s="212"/>
      <c r="D77" s="195"/>
      <c r="E77" s="195" t="s">
        <v>283</v>
      </c>
      <c r="F77" s="205" t="s">
        <v>258</v>
      </c>
      <c r="G77" s="206">
        <f>3850+5350+5607+6272+6069.75+7135.47+6905.27+7022.83+4205+4345.35</f>
        <v>56762.670000000006</v>
      </c>
      <c r="H77" s="252"/>
      <c r="I77" s="252"/>
      <c r="J77" s="252"/>
      <c r="K77" s="252"/>
      <c r="L77" s="252"/>
      <c r="M77" s="252"/>
      <c r="N77" s="252"/>
      <c r="O77" s="252"/>
      <c r="P77" s="252"/>
      <c r="Q77" s="252"/>
      <c r="R77" s="252"/>
      <c r="S77" s="252"/>
      <c r="T77" s="252"/>
      <c r="U77" s="252"/>
      <c r="V77" s="252"/>
      <c r="W77" s="252"/>
      <c r="X77" s="252"/>
      <c r="Y77" s="252"/>
      <c r="Z77" s="252"/>
      <c r="AA77" s="252"/>
      <c r="AB77" s="252"/>
      <c r="AC77" s="252"/>
      <c r="AD77" s="252"/>
      <c r="AE77" s="252"/>
      <c r="AF77" s="252"/>
      <c r="AG77" s="252"/>
      <c r="AH77" s="252"/>
      <c r="AI77" s="252"/>
      <c r="AJ77" s="252"/>
      <c r="AK77" s="252"/>
      <c r="AL77" s="252"/>
      <c r="AM77" s="252"/>
      <c r="AN77" s="252"/>
      <c r="AO77" s="252"/>
      <c r="AP77" s="252"/>
      <c r="AQ77" s="252"/>
      <c r="AR77" s="252"/>
      <c r="AS77" s="252"/>
      <c r="AT77" s="252"/>
      <c r="AU77" s="252"/>
      <c r="AV77" s="252"/>
      <c r="AW77" s="252"/>
      <c r="AX77" s="252"/>
      <c r="AY77" s="252"/>
      <c r="AZ77" s="252"/>
      <c r="BA77" s="252"/>
      <c r="BB77" s="252"/>
      <c r="BC77" s="252"/>
      <c r="BD77" s="252"/>
      <c r="BE77" s="252"/>
      <c r="BF77" s="252"/>
      <c r="BG77" s="252"/>
      <c r="BH77" s="252"/>
      <c r="BI77" s="252"/>
      <c r="BJ77" s="252"/>
      <c r="BK77" s="252"/>
      <c r="BL77" s="252"/>
      <c r="BM77" s="252"/>
      <c r="BN77" s="252"/>
      <c r="BO77" s="252"/>
      <c r="BP77" s="252"/>
      <c r="BQ77" s="252"/>
      <c r="BR77" s="252"/>
      <c r="BS77" s="252"/>
      <c r="BT77" s="252"/>
    </row>
    <row r="78" spans="1:72" s="253" customFormat="1" ht="4.5" customHeight="1">
      <c r="A78" s="193"/>
      <c r="B78" s="194"/>
      <c r="C78" s="212"/>
      <c r="D78" s="195"/>
      <c r="E78" s="195"/>
      <c r="F78" s="205"/>
      <c r="G78" s="206"/>
      <c r="H78" s="252"/>
      <c r="I78" s="252"/>
      <c r="J78" s="252"/>
      <c r="K78" s="252"/>
      <c r="L78" s="252"/>
      <c r="M78" s="252"/>
      <c r="N78" s="252"/>
      <c r="O78" s="252"/>
      <c r="P78" s="252"/>
      <c r="Q78" s="252"/>
      <c r="R78" s="252"/>
      <c r="S78" s="252"/>
      <c r="T78" s="252"/>
      <c r="U78" s="252"/>
      <c r="V78" s="252"/>
      <c r="W78" s="252"/>
      <c r="X78" s="252"/>
      <c r="Y78" s="252"/>
      <c r="Z78" s="252"/>
      <c r="AA78" s="252"/>
      <c r="AB78" s="252"/>
      <c r="AC78" s="252"/>
      <c r="AD78" s="252"/>
      <c r="AE78" s="252"/>
      <c r="AF78" s="252"/>
      <c r="AG78" s="252"/>
      <c r="AH78" s="252"/>
      <c r="AI78" s="252"/>
      <c r="AJ78" s="252"/>
      <c r="AK78" s="252"/>
      <c r="AL78" s="252"/>
      <c r="AM78" s="252"/>
      <c r="AN78" s="252"/>
      <c r="AO78" s="252"/>
      <c r="AP78" s="252"/>
      <c r="AQ78" s="252"/>
      <c r="AR78" s="252"/>
      <c r="AS78" s="252"/>
      <c r="AT78" s="252"/>
      <c r="AU78" s="252"/>
      <c r="AV78" s="252"/>
      <c r="AW78" s="252"/>
      <c r="AX78" s="252"/>
      <c r="AY78" s="252"/>
      <c r="AZ78" s="252"/>
      <c r="BA78" s="252"/>
      <c r="BB78" s="252"/>
      <c r="BC78" s="252"/>
      <c r="BD78" s="252"/>
      <c r="BE78" s="252"/>
      <c r="BF78" s="252"/>
      <c r="BG78" s="252"/>
      <c r="BH78" s="252"/>
      <c r="BI78" s="252"/>
      <c r="BJ78" s="252"/>
      <c r="BK78" s="252"/>
      <c r="BL78" s="252"/>
      <c r="BM78" s="252"/>
      <c r="BN78" s="252"/>
      <c r="BO78" s="252"/>
      <c r="BP78" s="252"/>
      <c r="BQ78" s="252"/>
      <c r="BR78" s="252"/>
      <c r="BS78" s="252"/>
      <c r="BT78" s="252"/>
    </row>
    <row r="79" spans="1:72" s="253" customFormat="1" ht="15.75" customHeight="1">
      <c r="A79" s="193"/>
      <c r="B79" s="255" t="s">
        <v>32</v>
      </c>
      <c r="C79" s="195" t="s">
        <v>279</v>
      </c>
      <c r="D79" s="195" t="s">
        <v>286</v>
      </c>
      <c r="E79" s="201" t="s">
        <v>258</v>
      </c>
      <c r="F79" s="202" t="s">
        <v>258</v>
      </c>
      <c r="G79" s="203">
        <f>SUM(G81)</f>
        <v>11991.41</v>
      </c>
      <c r="H79" s="252"/>
      <c r="I79" s="252"/>
      <c r="J79" s="252"/>
      <c r="K79" s="252"/>
      <c r="L79" s="252"/>
      <c r="M79" s="252"/>
      <c r="N79" s="252"/>
      <c r="O79" s="252"/>
      <c r="P79" s="252"/>
      <c r="Q79" s="252"/>
      <c r="R79" s="252"/>
      <c r="S79" s="252"/>
      <c r="T79" s="252"/>
      <c r="U79" s="252"/>
      <c r="V79" s="252"/>
      <c r="W79" s="252"/>
      <c r="X79" s="252"/>
      <c r="Y79" s="252"/>
      <c r="Z79" s="252"/>
      <c r="AA79" s="252"/>
      <c r="AB79" s="252"/>
      <c r="AC79" s="252"/>
      <c r="AD79" s="252"/>
      <c r="AE79" s="252"/>
      <c r="AF79" s="252"/>
      <c r="AG79" s="252"/>
      <c r="AH79" s="252"/>
      <c r="AI79" s="252"/>
      <c r="AJ79" s="252"/>
      <c r="AK79" s="252"/>
      <c r="AL79" s="252"/>
      <c r="AM79" s="252"/>
      <c r="AN79" s="252"/>
      <c r="AO79" s="252"/>
      <c r="AP79" s="252"/>
      <c r="AQ79" s="252"/>
      <c r="AR79" s="252"/>
      <c r="AS79" s="252"/>
      <c r="AT79" s="252"/>
      <c r="AU79" s="252"/>
      <c r="AV79" s="252"/>
      <c r="AW79" s="252"/>
      <c r="AX79" s="252"/>
      <c r="AY79" s="252"/>
      <c r="AZ79" s="252"/>
      <c r="BA79" s="252"/>
      <c r="BB79" s="252"/>
      <c r="BC79" s="252"/>
      <c r="BD79" s="252"/>
      <c r="BE79" s="252"/>
      <c r="BF79" s="252"/>
      <c r="BG79" s="252"/>
      <c r="BH79" s="252"/>
      <c r="BI79" s="252"/>
      <c r="BJ79" s="252"/>
      <c r="BK79" s="252"/>
      <c r="BL79" s="252"/>
      <c r="BM79" s="252"/>
      <c r="BN79" s="252"/>
      <c r="BO79" s="252"/>
      <c r="BP79" s="252"/>
      <c r="BQ79" s="252"/>
      <c r="BR79" s="252"/>
      <c r="BS79" s="252"/>
      <c r="BT79" s="252"/>
    </row>
    <row r="80" spans="1:72" s="253" customFormat="1" ht="6.75" customHeight="1">
      <c r="A80" s="193"/>
      <c r="B80" s="194"/>
      <c r="C80" s="212"/>
      <c r="D80" s="195"/>
      <c r="E80" s="195"/>
      <c r="F80" s="205"/>
      <c r="G80" s="206"/>
      <c r="H80" s="252"/>
      <c r="I80" s="252"/>
      <c r="J80" s="252"/>
      <c r="K80" s="252"/>
      <c r="L80" s="252"/>
      <c r="M80" s="252"/>
      <c r="N80" s="252"/>
      <c r="O80" s="252"/>
      <c r="P80" s="252"/>
      <c r="Q80" s="252"/>
      <c r="R80" s="252"/>
      <c r="S80" s="252"/>
      <c r="T80" s="252"/>
      <c r="U80" s="252"/>
      <c r="V80" s="252"/>
      <c r="W80" s="252"/>
      <c r="X80" s="252"/>
      <c r="Y80" s="252"/>
      <c r="Z80" s="252"/>
      <c r="AA80" s="252"/>
      <c r="AB80" s="252"/>
      <c r="AC80" s="252"/>
      <c r="AD80" s="252"/>
      <c r="AE80" s="252"/>
      <c r="AF80" s="252"/>
      <c r="AG80" s="252"/>
      <c r="AH80" s="252"/>
      <c r="AI80" s="252"/>
      <c r="AJ80" s="252"/>
      <c r="AK80" s="252"/>
      <c r="AL80" s="252"/>
      <c r="AM80" s="252"/>
      <c r="AN80" s="252"/>
      <c r="AO80" s="252"/>
      <c r="AP80" s="252"/>
      <c r="AQ80" s="252"/>
      <c r="AR80" s="252"/>
      <c r="AS80" s="252"/>
      <c r="AT80" s="252"/>
      <c r="AU80" s="252"/>
      <c r="AV80" s="252"/>
      <c r="AW80" s="252"/>
      <c r="AX80" s="252"/>
      <c r="AY80" s="252"/>
      <c r="AZ80" s="252"/>
      <c r="BA80" s="252"/>
      <c r="BB80" s="252"/>
      <c r="BC80" s="252"/>
      <c r="BD80" s="252"/>
      <c r="BE80" s="252"/>
      <c r="BF80" s="252"/>
      <c r="BG80" s="252"/>
      <c r="BH80" s="252"/>
      <c r="BI80" s="252"/>
      <c r="BJ80" s="252"/>
      <c r="BK80" s="252"/>
      <c r="BL80" s="252"/>
      <c r="BM80" s="252"/>
      <c r="BN80" s="252"/>
      <c r="BO80" s="252"/>
      <c r="BP80" s="252"/>
      <c r="BQ80" s="252"/>
      <c r="BR80" s="252"/>
      <c r="BS80" s="252"/>
      <c r="BT80" s="252"/>
    </row>
    <row r="81" spans="1:72" s="253" customFormat="1" ht="15.75" customHeight="1">
      <c r="A81" s="193"/>
      <c r="B81" s="194"/>
      <c r="C81" s="212"/>
      <c r="D81" s="195"/>
      <c r="E81" s="195"/>
      <c r="F81" s="205"/>
      <c r="G81" s="254">
        <f>SUM(G82:G82)</f>
        <v>11991.41</v>
      </c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2"/>
      <c r="S81" s="252"/>
      <c r="T81" s="252"/>
      <c r="U81" s="252"/>
      <c r="V81" s="252"/>
      <c r="W81" s="252"/>
      <c r="X81" s="252"/>
      <c r="Y81" s="252"/>
      <c r="Z81" s="252"/>
      <c r="AA81" s="252"/>
      <c r="AB81" s="252"/>
      <c r="AC81" s="252"/>
      <c r="AD81" s="252"/>
      <c r="AE81" s="252"/>
      <c r="AF81" s="252"/>
      <c r="AG81" s="252"/>
      <c r="AH81" s="252"/>
      <c r="AI81" s="252"/>
      <c r="AJ81" s="252"/>
      <c r="AK81" s="252"/>
      <c r="AL81" s="252"/>
      <c r="AM81" s="252"/>
      <c r="AN81" s="252"/>
      <c r="AO81" s="252"/>
      <c r="AP81" s="252"/>
      <c r="AQ81" s="252"/>
      <c r="AR81" s="252"/>
      <c r="AS81" s="252"/>
      <c r="AT81" s="252"/>
      <c r="AU81" s="252"/>
      <c r="AV81" s="252"/>
      <c r="AW81" s="252"/>
      <c r="AX81" s="252"/>
      <c r="AY81" s="252"/>
      <c r="AZ81" s="252"/>
      <c r="BA81" s="252"/>
      <c r="BB81" s="252"/>
      <c r="BC81" s="252"/>
      <c r="BD81" s="252"/>
      <c r="BE81" s="252"/>
      <c r="BF81" s="252"/>
      <c r="BG81" s="252"/>
      <c r="BH81" s="252"/>
      <c r="BI81" s="252"/>
      <c r="BJ81" s="252"/>
      <c r="BK81" s="252"/>
      <c r="BL81" s="252"/>
      <c r="BM81" s="252"/>
      <c r="BN81" s="252"/>
      <c r="BO81" s="252"/>
      <c r="BP81" s="252"/>
      <c r="BQ81" s="252"/>
      <c r="BR81" s="252"/>
      <c r="BS81" s="252"/>
      <c r="BT81" s="252"/>
    </row>
    <row r="82" spans="1:72" s="253" customFormat="1" ht="15.75" customHeight="1">
      <c r="A82" s="193"/>
      <c r="B82" s="194"/>
      <c r="C82" s="212"/>
      <c r="D82" s="195"/>
      <c r="E82" s="195" t="s">
        <v>106</v>
      </c>
      <c r="F82" s="205" t="s">
        <v>258</v>
      </c>
      <c r="G82" s="206">
        <f>652+685+614+685+619+663.36+685.47+663.36+685.47+685.47+659+680.99+4013.29</f>
        <v>11991.41</v>
      </c>
      <c r="H82" s="252"/>
      <c r="I82" s="252"/>
      <c r="J82" s="252"/>
      <c r="K82" s="252"/>
      <c r="L82" s="252"/>
      <c r="M82" s="252"/>
      <c r="N82" s="252"/>
      <c r="O82" s="252"/>
      <c r="P82" s="252"/>
      <c r="Q82" s="252"/>
      <c r="R82" s="252"/>
      <c r="S82" s="252"/>
      <c r="T82" s="252"/>
      <c r="U82" s="252"/>
      <c r="V82" s="252"/>
      <c r="W82" s="252"/>
      <c r="X82" s="252"/>
      <c r="Y82" s="252"/>
      <c r="Z82" s="252"/>
      <c r="AA82" s="252"/>
      <c r="AB82" s="252"/>
      <c r="AC82" s="252"/>
      <c r="AD82" s="252"/>
      <c r="AE82" s="252"/>
      <c r="AF82" s="252"/>
      <c r="AG82" s="252"/>
      <c r="AH82" s="252"/>
      <c r="AI82" s="252"/>
      <c r="AJ82" s="252"/>
      <c r="AK82" s="252"/>
      <c r="AL82" s="252"/>
      <c r="AM82" s="252"/>
      <c r="AN82" s="252"/>
      <c r="AO82" s="252"/>
      <c r="AP82" s="252"/>
      <c r="AQ82" s="252"/>
      <c r="AR82" s="252"/>
      <c r="AS82" s="252"/>
      <c r="AT82" s="252"/>
      <c r="AU82" s="252"/>
      <c r="AV82" s="252"/>
      <c r="AW82" s="252"/>
      <c r="AX82" s="252"/>
      <c r="AY82" s="252"/>
      <c r="AZ82" s="252"/>
      <c r="BA82" s="252"/>
      <c r="BB82" s="252"/>
      <c r="BC82" s="252"/>
      <c r="BD82" s="252"/>
      <c r="BE82" s="252"/>
      <c r="BF82" s="252"/>
      <c r="BG82" s="252"/>
      <c r="BH82" s="252"/>
      <c r="BI82" s="252"/>
      <c r="BJ82" s="252"/>
      <c r="BK82" s="252"/>
      <c r="BL82" s="252"/>
      <c r="BM82" s="252"/>
      <c r="BN82" s="252"/>
      <c r="BO82" s="252"/>
      <c r="BP82" s="252"/>
      <c r="BQ82" s="252"/>
      <c r="BR82" s="252"/>
      <c r="BS82" s="252"/>
      <c r="BT82" s="252"/>
    </row>
    <row r="83" spans="1:72" s="253" customFormat="1" ht="6" customHeight="1">
      <c r="A83" s="193"/>
      <c r="B83" s="194"/>
      <c r="C83" s="212"/>
      <c r="D83" s="195"/>
      <c r="E83" s="195"/>
      <c r="F83" s="205"/>
      <c r="G83" s="206"/>
      <c r="H83" s="252"/>
      <c r="I83" s="252"/>
      <c r="J83" s="252"/>
      <c r="K83" s="252"/>
      <c r="L83" s="252"/>
      <c r="M83" s="252"/>
      <c r="N83" s="252"/>
      <c r="O83" s="252"/>
      <c r="P83" s="252"/>
      <c r="Q83" s="252"/>
      <c r="R83" s="252"/>
      <c r="S83" s="252"/>
      <c r="T83" s="252"/>
      <c r="U83" s="252"/>
      <c r="V83" s="252"/>
      <c r="W83" s="252"/>
      <c r="X83" s="252"/>
      <c r="Y83" s="252"/>
      <c r="Z83" s="252"/>
      <c r="AA83" s="252"/>
      <c r="AB83" s="252"/>
      <c r="AC83" s="252"/>
      <c r="AD83" s="252"/>
      <c r="AE83" s="252"/>
      <c r="AF83" s="252"/>
      <c r="AG83" s="252"/>
      <c r="AH83" s="252"/>
      <c r="AI83" s="252"/>
      <c r="AJ83" s="252"/>
      <c r="AK83" s="252"/>
      <c r="AL83" s="252"/>
      <c r="AM83" s="252"/>
      <c r="AN83" s="252"/>
      <c r="AO83" s="252"/>
      <c r="AP83" s="252"/>
      <c r="AQ83" s="252"/>
      <c r="AR83" s="252"/>
      <c r="AS83" s="252"/>
      <c r="AT83" s="252"/>
      <c r="AU83" s="252"/>
      <c r="AV83" s="252"/>
      <c r="AW83" s="252"/>
      <c r="AX83" s="252"/>
      <c r="AY83" s="252"/>
      <c r="AZ83" s="252"/>
      <c r="BA83" s="252"/>
      <c r="BB83" s="252"/>
      <c r="BC83" s="252"/>
      <c r="BD83" s="252"/>
      <c r="BE83" s="252"/>
      <c r="BF83" s="252"/>
      <c r="BG83" s="252"/>
      <c r="BH83" s="252"/>
      <c r="BI83" s="252"/>
      <c r="BJ83" s="252"/>
      <c r="BK83" s="252"/>
      <c r="BL83" s="252"/>
      <c r="BM83" s="252"/>
      <c r="BN83" s="252"/>
      <c r="BO83" s="252"/>
      <c r="BP83" s="252"/>
      <c r="BQ83" s="252"/>
      <c r="BR83" s="252"/>
      <c r="BS83" s="252"/>
      <c r="BT83" s="252"/>
    </row>
    <row r="84" spans="1:72" s="253" customFormat="1" ht="15.75" customHeight="1">
      <c r="A84" s="193"/>
      <c r="B84" s="255" t="s">
        <v>32</v>
      </c>
      <c r="C84" s="195" t="s">
        <v>279</v>
      </c>
      <c r="D84" s="195" t="s">
        <v>287</v>
      </c>
      <c r="E84" s="201" t="s">
        <v>258</v>
      </c>
      <c r="F84" s="202" t="s">
        <v>258</v>
      </c>
      <c r="G84" s="203">
        <f>SUM(G86)</f>
        <v>574161.32000000007</v>
      </c>
      <c r="H84" s="252"/>
      <c r="I84" s="252"/>
      <c r="J84" s="252"/>
      <c r="K84" s="252"/>
      <c r="L84" s="252"/>
      <c r="M84" s="252"/>
      <c r="N84" s="252"/>
      <c r="O84" s="252"/>
      <c r="P84" s="252"/>
      <c r="Q84" s="252"/>
      <c r="R84" s="252"/>
      <c r="S84" s="252"/>
      <c r="T84" s="252"/>
      <c r="U84" s="252"/>
      <c r="V84" s="252"/>
      <c r="W84" s="252"/>
      <c r="X84" s="252"/>
      <c r="Y84" s="252"/>
      <c r="Z84" s="252"/>
      <c r="AA84" s="252"/>
      <c r="AB84" s="252"/>
      <c r="AC84" s="252"/>
      <c r="AD84" s="252"/>
      <c r="AE84" s="252"/>
      <c r="AF84" s="252"/>
      <c r="AG84" s="252"/>
      <c r="AH84" s="252"/>
      <c r="AI84" s="252"/>
      <c r="AJ84" s="252"/>
      <c r="AK84" s="252"/>
      <c r="AL84" s="252"/>
      <c r="AM84" s="252"/>
      <c r="AN84" s="252"/>
      <c r="AO84" s="252"/>
      <c r="AP84" s="252"/>
      <c r="AQ84" s="252"/>
      <c r="AR84" s="252"/>
      <c r="AS84" s="252"/>
      <c r="AT84" s="252"/>
      <c r="AU84" s="252"/>
      <c r="AV84" s="252"/>
      <c r="AW84" s="252"/>
      <c r="AX84" s="252"/>
      <c r="AY84" s="252"/>
      <c r="AZ84" s="252"/>
      <c r="BA84" s="252"/>
      <c r="BB84" s="252"/>
      <c r="BC84" s="252"/>
      <c r="BD84" s="252"/>
      <c r="BE84" s="252"/>
      <c r="BF84" s="252"/>
      <c r="BG84" s="252"/>
      <c r="BH84" s="252"/>
      <c r="BI84" s="252"/>
      <c r="BJ84" s="252"/>
      <c r="BK84" s="252"/>
      <c r="BL84" s="252"/>
      <c r="BM84" s="252"/>
      <c r="BN84" s="252"/>
      <c r="BO84" s="252"/>
      <c r="BP84" s="252"/>
      <c r="BQ84" s="252"/>
      <c r="BR84" s="252"/>
      <c r="BS84" s="252"/>
      <c r="BT84" s="252"/>
    </row>
    <row r="85" spans="1:72" s="253" customFormat="1" ht="8.25" customHeight="1">
      <c r="A85" s="193"/>
      <c r="B85" s="194"/>
      <c r="C85" s="212"/>
      <c r="D85" s="195"/>
      <c r="E85" s="195"/>
      <c r="F85" s="205"/>
      <c r="G85" s="206"/>
      <c r="H85" s="252"/>
      <c r="I85" s="252"/>
      <c r="J85" s="252"/>
      <c r="K85" s="252"/>
      <c r="L85" s="252"/>
      <c r="M85" s="252"/>
      <c r="N85" s="252"/>
      <c r="O85" s="252"/>
      <c r="P85" s="252"/>
      <c r="Q85" s="252"/>
      <c r="R85" s="252"/>
      <c r="S85" s="252"/>
      <c r="T85" s="252"/>
      <c r="U85" s="252"/>
      <c r="V85" s="252"/>
      <c r="W85" s="252"/>
      <c r="X85" s="252"/>
      <c r="Y85" s="252"/>
      <c r="Z85" s="252"/>
      <c r="AA85" s="252"/>
      <c r="AB85" s="252"/>
      <c r="AC85" s="252"/>
      <c r="AD85" s="252"/>
      <c r="AE85" s="252"/>
      <c r="AF85" s="252"/>
      <c r="AG85" s="252"/>
      <c r="AH85" s="252"/>
      <c r="AI85" s="252"/>
      <c r="AJ85" s="252"/>
      <c r="AK85" s="252"/>
      <c r="AL85" s="252"/>
      <c r="AM85" s="252"/>
      <c r="AN85" s="252"/>
      <c r="AO85" s="252"/>
      <c r="AP85" s="252"/>
      <c r="AQ85" s="252"/>
      <c r="AR85" s="252"/>
      <c r="AS85" s="252"/>
      <c r="AT85" s="252"/>
      <c r="AU85" s="252"/>
      <c r="AV85" s="252"/>
      <c r="AW85" s="252"/>
      <c r="AX85" s="252"/>
      <c r="AY85" s="252"/>
      <c r="AZ85" s="252"/>
      <c r="BA85" s="252"/>
      <c r="BB85" s="252"/>
      <c r="BC85" s="252"/>
      <c r="BD85" s="252"/>
      <c r="BE85" s="252"/>
      <c r="BF85" s="252"/>
      <c r="BG85" s="252"/>
      <c r="BH85" s="252"/>
      <c r="BI85" s="252"/>
      <c r="BJ85" s="252"/>
      <c r="BK85" s="252"/>
      <c r="BL85" s="252"/>
      <c r="BM85" s="252"/>
      <c r="BN85" s="252"/>
      <c r="BO85" s="252"/>
      <c r="BP85" s="252"/>
      <c r="BQ85" s="252"/>
      <c r="BR85" s="252"/>
      <c r="BS85" s="252"/>
      <c r="BT85" s="252"/>
    </row>
    <row r="86" spans="1:72" s="253" customFormat="1" ht="15.75" customHeight="1">
      <c r="A86" s="193"/>
      <c r="B86" s="194"/>
      <c r="C86" s="212"/>
      <c r="D86" s="195"/>
      <c r="E86" s="195"/>
      <c r="F86" s="205"/>
      <c r="G86" s="254">
        <f>SUM(G87:G91)</f>
        <v>574161.32000000007</v>
      </c>
      <c r="H86" s="252"/>
      <c r="I86" s="252"/>
      <c r="J86" s="252"/>
      <c r="K86" s="252"/>
      <c r="L86" s="252"/>
      <c r="M86" s="252"/>
      <c r="N86" s="252"/>
      <c r="O86" s="252"/>
      <c r="P86" s="252"/>
      <c r="Q86" s="252"/>
      <c r="R86" s="252"/>
      <c r="S86" s="252"/>
      <c r="T86" s="252"/>
      <c r="U86" s="252"/>
      <c r="V86" s="252"/>
      <c r="W86" s="252"/>
      <c r="X86" s="252"/>
      <c r="Y86" s="252"/>
      <c r="Z86" s="252"/>
      <c r="AA86" s="252"/>
      <c r="AB86" s="252"/>
      <c r="AC86" s="252"/>
      <c r="AD86" s="252"/>
      <c r="AE86" s="252"/>
      <c r="AF86" s="252"/>
      <c r="AG86" s="252"/>
      <c r="AH86" s="252"/>
      <c r="AI86" s="252"/>
      <c r="AJ86" s="252"/>
      <c r="AK86" s="252"/>
      <c r="AL86" s="252"/>
      <c r="AM86" s="252"/>
      <c r="AN86" s="252"/>
      <c r="AO86" s="252"/>
      <c r="AP86" s="252"/>
      <c r="AQ86" s="252"/>
      <c r="AR86" s="252"/>
      <c r="AS86" s="252"/>
      <c r="AT86" s="252"/>
      <c r="AU86" s="252"/>
      <c r="AV86" s="252"/>
      <c r="AW86" s="252"/>
      <c r="AX86" s="252"/>
      <c r="AY86" s="252"/>
      <c r="AZ86" s="252"/>
      <c r="BA86" s="252"/>
      <c r="BB86" s="252"/>
      <c r="BC86" s="252"/>
      <c r="BD86" s="252"/>
      <c r="BE86" s="252"/>
      <c r="BF86" s="252"/>
      <c r="BG86" s="252"/>
      <c r="BH86" s="252"/>
      <c r="BI86" s="252"/>
      <c r="BJ86" s="252"/>
      <c r="BK86" s="252"/>
      <c r="BL86" s="252"/>
      <c r="BM86" s="252"/>
      <c r="BN86" s="252"/>
      <c r="BO86" s="252"/>
      <c r="BP86" s="252"/>
      <c r="BQ86" s="252"/>
      <c r="BR86" s="252"/>
      <c r="BS86" s="252"/>
      <c r="BT86" s="252"/>
    </row>
    <row r="87" spans="1:72" s="253" customFormat="1" ht="15.75" customHeight="1">
      <c r="A87" s="193"/>
      <c r="B87" s="194"/>
      <c r="C87" s="212"/>
      <c r="D87" s="195"/>
      <c r="E87" s="195" t="s">
        <v>106</v>
      </c>
      <c r="F87" s="205" t="s">
        <v>258</v>
      </c>
      <c r="G87" s="206">
        <f>33958+13667+81430.32+32824+34908+35184+19266+41078+34974+50317+36459+24770+88132</f>
        <v>526967.32000000007</v>
      </c>
      <c r="H87" s="252"/>
      <c r="I87" s="252"/>
      <c r="J87" s="252"/>
      <c r="K87" s="252"/>
      <c r="L87" s="252"/>
      <c r="M87" s="252"/>
      <c r="N87" s="252"/>
      <c r="O87" s="252"/>
      <c r="P87" s="252"/>
      <c r="Q87" s="252"/>
      <c r="R87" s="252"/>
      <c r="S87" s="252"/>
      <c r="T87" s="252"/>
      <c r="U87" s="252"/>
      <c r="V87" s="252"/>
      <c r="W87" s="252"/>
      <c r="X87" s="252"/>
      <c r="Y87" s="252"/>
      <c r="Z87" s="252"/>
      <c r="AA87" s="252"/>
      <c r="AB87" s="252"/>
      <c r="AC87" s="252"/>
      <c r="AD87" s="252"/>
      <c r="AE87" s="252"/>
      <c r="AF87" s="252"/>
      <c r="AG87" s="252"/>
      <c r="AH87" s="252"/>
      <c r="AI87" s="252"/>
      <c r="AJ87" s="252"/>
      <c r="AK87" s="252"/>
      <c r="AL87" s="252"/>
      <c r="AM87" s="252"/>
      <c r="AN87" s="252"/>
      <c r="AO87" s="252"/>
      <c r="AP87" s="252"/>
      <c r="AQ87" s="252"/>
      <c r="AR87" s="252"/>
      <c r="AS87" s="252"/>
      <c r="AT87" s="252"/>
      <c r="AU87" s="252"/>
      <c r="AV87" s="252"/>
      <c r="AW87" s="252"/>
      <c r="AX87" s="252"/>
      <c r="AY87" s="252"/>
      <c r="AZ87" s="252"/>
      <c r="BA87" s="252"/>
      <c r="BB87" s="252"/>
      <c r="BC87" s="252"/>
      <c r="BD87" s="252"/>
      <c r="BE87" s="252"/>
      <c r="BF87" s="252"/>
      <c r="BG87" s="252"/>
      <c r="BH87" s="252"/>
      <c r="BI87" s="252"/>
      <c r="BJ87" s="252"/>
      <c r="BK87" s="252"/>
      <c r="BL87" s="252"/>
      <c r="BM87" s="252"/>
      <c r="BN87" s="252"/>
      <c r="BO87" s="252"/>
      <c r="BP87" s="252"/>
      <c r="BQ87" s="252"/>
      <c r="BR87" s="252"/>
      <c r="BS87" s="252"/>
      <c r="BT87" s="252"/>
    </row>
    <row r="88" spans="1:72" s="253" customFormat="1" ht="15.75" customHeight="1">
      <c r="A88" s="193"/>
      <c r="B88" s="194"/>
      <c r="C88" s="212"/>
      <c r="D88" s="195"/>
      <c r="E88" s="195" t="s">
        <v>275</v>
      </c>
      <c r="F88" s="205" t="s">
        <v>258</v>
      </c>
      <c r="G88" s="206">
        <f>1130+488</f>
        <v>1618</v>
      </c>
      <c r="H88" s="252"/>
      <c r="I88" s="252"/>
      <c r="J88" s="252"/>
      <c r="K88" s="252"/>
      <c r="L88" s="252"/>
      <c r="M88" s="252"/>
      <c r="N88" s="252"/>
      <c r="O88" s="252"/>
      <c r="P88" s="252"/>
      <c r="Q88" s="252"/>
      <c r="R88" s="252"/>
      <c r="S88" s="252"/>
      <c r="T88" s="252"/>
      <c r="U88" s="252"/>
      <c r="V88" s="252"/>
      <c r="W88" s="252"/>
      <c r="X88" s="252"/>
      <c r="Y88" s="252"/>
      <c r="Z88" s="252"/>
      <c r="AA88" s="252"/>
      <c r="AB88" s="252"/>
      <c r="AC88" s="252"/>
      <c r="AD88" s="252"/>
      <c r="AE88" s="252"/>
      <c r="AF88" s="252"/>
      <c r="AG88" s="252"/>
      <c r="AH88" s="252"/>
      <c r="AI88" s="252"/>
      <c r="AJ88" s="252"/>
      <c r="AK88" s="252"/>
      <c r="AL88" s="252"/>
      <c r="AM88" s="252"/>
      <c r="AN88" s="252"/>
      <c r="AO88" s="252"/>
      <c r="AP88" s="252"/>
      <c r="AQ88" s="252"/>
      <c r="AR88" s="252"/>
      <c r="AS88" s="252"/>
      <c r="AT88" s="252"/>
      <c r="AU88" s="252"/>
      <c r="AV88" s="252"/>
      <c r="AW88" s="252"/>
      <c r="AX88" s="252"/>
      <c r="AY88" s="252"/>
      <c r="AZ88" s="252"/>
      <c r="BA88" s="252"/>
      <c r="BB88" s="252"/>
      <c r="BC88" s="252"/>
      <c r="BD88" s="252"/>
      <c r="BE88" s="252"/>
      <c r="BF88" s="252"/>
      <c r="BG88" s="252"/>
      <c r="BH88" s="252"/>
      <c r="BI88" s="252"/>
      <c r="BJ88" s="252"/>
      <c r="BK88" s="252"/>
      <c r="BL88" s="252"/>
      <c r="BM88" s="252"/>
      <c r="BN88" s="252"/>
      <c r="BO88" s="252"/>
      <c r="BP88" s="252"/>
      <c r="BQ88" s="252"/>
      <c r="BR88" s="252"/>
      <c r="BS88" s="252"/>
      <c r="BT88" s="252"/>
    </row>
    <row r="89" spans="1:72" s="253" customFormat="1" ht="15.75" customHeight="1">
      <c r="A89" s="193"/>
      <c r="B89" s="194"/>
      <c r="C89" s="212"/>
      <c r="D89" s="195"/>
      <c r="E89" s="195" t="s">
        <v>281</v>
      </c>
      <c r="F89" s="205" t="s">
        <v>258</v>
      </c>
      <c r="G89" s="206">
        <f>18363+1229-5552+6100</f>
        <v>20140</v>
      </c>
      <c r="H89" s="252"/>
      <c r="I89" s="252"/>
      <c r="J89" s="252"/>
      <c r="K89" s="252"/>
      <c r="L89" s="252"/>
      <c r="M89" s="252"/>
      <c r="N89" s="252"/>
      <c r="O89" s="252"/>
      <c r="P89" s="252"/>
      <c r="Q89" s="252"/>
      <c r="R89" s="252"/>
      <c r="S89" s="252"/>
      <c r="T89" s="252"/>
      <c r="U89" s="252"/>
      <c r="V89" s="252"/>
      <c r="W89" s="252"/>
      <c r="X89" s="252"/>
      <c r="Y89" s="252"/>
      <c r="Z89" s="252"/>
      <c r="AA89" s="252"/>
      <c r="AB89" s="252"/>
      <c r="AC89" s="252"/>
      <c r="AD89" s="252"/>
      <c r="AE89" s="252"/>
      <c r="AF89" s="252"/>
      <c r="AG89" s="252"/>
      <c r="AH89" s="252"/>
      <c r="AI89" s="252"/>
      <c r="AJ89" s="252"/>
      <c r="AK89" s="252"/>
      <c r="AL89" s="252"/>
      <c r="AM89" s="252"/>
      <c r="AN89" s="252"/>
      <c r="AO89" s="252"/>
      <c r="AP89" s="252"/>
      <c r="AQ89" s="252"/>
      <c r="AR89" s="252"/>
      <c r="AS89" s="252"/>
      <c r="AT89" s="252"/>
      <c r="AU89" s="252"/>
      <c r="AV89" s="252"/>
      <c r="AW89" s="252"/>
      <c r="AX89" s="252"/>
      <c r="AY89" s="252"/>
      <c r="AZ89" s="252"/>
      <c r="BA89" s="252"/>
      <c r="BB89" s="252"/>
      <c r="BC89" s="252"/>
      <c r="BD89" s="252"/>
      <c r="BE89" s="252"/>
      <c r="BF89" s="252"/>
      <c r="BG89" s="252"/>
      <c r="BH89" s="252"/>
      <c r="BI89" s="252"/>
      <c r="BJ89" s="252"/>
      <c r="BK89" s="252"/>
      <c r="BL89" s="252"/>
      <c r="BM89" s="252"/>
      <c r="BN89" s="252"/>
      <c r="BO89" s="252"/>
      <c r="BP89" s="252"/>
      <c r="BQ89" s="252"/>
      <c r="BR89" s="252"/>
      <c r="BS89" s="252"/>
      <c r="BT89" s="252"/>
    </row>
    <row r="90" spans="1:72" s="253" customFormat="1" ht="15.75" customHeight="1">
      <c r="A90" s="193"/>
      <c r="B90" s="194"/>
      <c r="C90" s="212"/>
      <c r="D90" s="195"/>
      <c r="E90" s="195" t="s">
        <v>267</v>
      </c>
      <c r="F90" s="205" t="s">
        <v>258</v>
      </c>
      <c r="G90" s="206">
        <f>3484+214-1113+1190</f>
        <v>3775</v>
      </c>
      <c r="H90" s="252"/>
      <c r="I90" s="252"/>
      <c r="J90" s="252"/>
      <c r="K90" s="252"/>
      <c r="L90" s="252"/>
      <c r="M90" s="252"/>
      <c r="N90" s="252"/>
      <c r="O90" s="252"/>
      <c r="P90" s="252"/>
      <c r="Q90" s="252"/>
      <c r="R90" s="252"/>
      <c r="S90" s="252"/>
      <c r="T90" s="252"/>
      <c r="U90" s="252"/>
      <c r="V90" s="252"/>
      <c r="W90" s="252"/>
      <c r="X90" s="252"/>
      <c r="Y90" s="252"/>
      <c r="Z90" s="252"/>
      <c r="AA90" s="252"/>
      <c r="AB90" s="252"/>
      <c r="AC90" s="252"/>
      <c r="AD90" s="252"/>
      <c r="AE90" s="252"/>
      <c r="AF90" s="252"/>
      <c r="AG90" s="252"/>
      <c r="AH90" s="252"/>
      <c r="AI90" s="252"/>
      <c r="AJ90" s="252"/>
      <c r="AK90" s="252"/>
      <c r="AL90" s="252"/>
      <c r="AM90" s="252"/>
      <c r="AN90" s="252"/>
      <c r="AO90" s="252"/>
      <c r="AP90" s="252"/>
      <c r="AQ90" s="252"/>
      <c r="AR90" s="252"/>
      <c r="AS90" s="252"/>
      <c r="AT90" s="252"/>
      <c r="AU90" s="252"/>
      <c r="AV90" s="252"/>
      <c r="AW90" s="252"/>
      <c r="AX90" s="252"/>
      <c r="AY90" s="252"/>
      <c r="AZ90" s="252"/>
      <c r="BA90" s="252"/>
      <c r="BB90" s="252"/>
      <c r="BC90" s="252"/>
      <c r="BD90" s="252"/>
      <c r="BE90" s="252"/>
      <c r="BF90" s="252"/>
      <c r="BG90" s="252"/>
      <c r="BH90" s="252"/>
      <c r="BI90" s="252"/>
      <c r="BJ90" s="252"/>
      <c r="BK90" s="252"/>
      <c r="BL90" s="252"/>
      <c r="BM90" s="252"/>
      <c r="BN90" s="252"/>
      <c r="BO90" s="252"/>
      <c r="BP90" s="252"/>
      <c r="BQ90" s="252"/>
      <c r="BR90" s="252"/>
      <c r="BS90" s="252"/>
      <c r="BT90" s="252"/>
    </row>
    <row r="91" spans="1:72" s="253" customFormat="1" ht="15.75" customHeight="1">
      <c r="A91" s="193"/>
      <c r="B91" s="194"/>
      <c r="C91" s="212"/>
      <c r="D91" s="195"/>
      <c r="E91" s="195" t="s">
        <v>282</v>
      </c>
      <c r="F91" s="205" t="s">
        <v>258</v>
      </c>
      <c r="G91" s="206">
        <f>14678+6983</f>
        <v>21661</v>
      </c>
      <c r="H91" s="252"/>
      <c r="I91" s="252"/>
      <c r="J91" s="252"/>
      <c r="K91" s="252"/>
      <c r="L91" s="252"/>
      <c r="M91" s="252"/>
      <c r="N91" s="252"/>
      <c r="O91" s="252"/>
      <c r="P91" s="252"/>
      <c r="Q91" s="252"/>
      <c r="R91" s="252"/>
      <c r="S91" s="252"/>
      <c r="T91" s="252"/>
      <c r="U91" s="252"/>
      <c r="V91" s="252"/>
      <c r="W91" s="252"/>
      <c r="X91" s="252"/>
      <c r="Y91" s="252"/>
      <c r="Z91" s="252"/>
      <c r="AA91" s="252"/>
      <c r="AB91" s="252"/>
      <c r="AC91" s="252"/>
      <c r="AD91" s="252"/>
      <c r="AE91" s="252"/>
      <c r="AF91" s="252"/>
      <c r="AG91" s="252"/>
      <c r="AH91" s="252"/>
      <c r="AI91" s="252"/>
      <c r="AJ91" s="252"/>
      <c r="AK91" s="252"/>
      <c r="AL91" s="252"/>
      <c r="AM91" s="252"/>
      <c r="AN91" s="252"/>
      <c r="AO91" s="252"/>
      <c r="AP91" s="252"/>
      <c r="AQ91" s="252"/>
      <c r="AR91" s="252"/>
      <c r="AS91" s="252"/>
      <c r="AT91" s="252"/>
      <c r="AU91" s="252"/>
      <c r="AV91" s="252"/>
      <c r="AW91" s="252"/>
      <c r="AX91" s="252"/>
      <c r="AY91" s="252"/>
      <c r="AZ91" s="252"/>
      <c r="BA91" s="252"/>
      <c r="BB91" s="252"/>
      <c r="BC91" s="252"/>
      <c r="BD91" s="252"/>
      <c r="BE91" s="252"/>
      <c r="BF91" s="252"/>
      <c r="BG91" s="252"/>
      <c r="BH91" s="252"/>
      <c r="BI91" s="252"/>
      <c r="BJ91" s="252"/>
      <c r="BK91" s="252"/>
      <c r="BL91" s="252"/>
      <c r="BM91" s="252"/>
      <c r="BN91" s="252"/>
      <c r="BO91" s="252"/>
      <c r="BP91" s="252"/>
      <c r="BQ91" s="252"/>
      <c r="BR91" s="252"/>
      <c r="BS91" s="252"/>
      <c r="BT91" s="252"/>
    </row>
    <row r="92" spans="1:72" s="253" customFormat="1" ht="7.5" customHeight="1">
      <c r="A92" s="193"/>
      <c r="B92" s="194"/>
      <c r="C92" s="212"/>
      <c r="D92" s="195"/>
      <c r="E92" s="195"/>
      <c r="F92" s="205"/>
      <c r="G92" s="206"/>
      <c r="H92" s="252"/>
      <c r="I92" s="252"/>
      <c r="J92" s="252"/>
      <c r="K92" s="252"/>
      <c r="L92" s="252"/>
      <c r="M92" s="252"/>
      <c r="N92" s="252"/>
      <c r="O92" s="252"/>
      <c r="P92" s="252"/>
      <c r="Q92" s="252"/>
      <c r="R92" s="252"/>
      <c r="S92" s="252"/>
      <c r="T92" s="252"/>
      <c r="U92" s="252"/>
      <c r="V92" s="252"/>
      <c r="W92" s="252"/>
      <c r="X92" s="252"/>
      <c r="Y92" s="252"/>
      <c r="Z92" s="252"/>
      <c r="AA92" s="252"/>
      <c r="AB92" s="252"/>
      <c r="AC92" s="252"/>
      <c r="AD92" s="252"/>
      <c r="AE92" s="252"/>
      <c r="AF92" s="252"/>
      <c r="AG92" s="252"/>
      <c r="AH92" s="252"/>
      <c r="AI92" s="252"/>
      <c r="AJ92" s="252"/>
      <c r="AK92" s="252"/>
      <c r="AL92" s="252"/>
      <c r="AM92" s="252"/>
      <c r="AN92" s="252"/>
      <c r="AO92" s="252"/>
      <c r="AP92" s="252"/>
      <c r="AQ92" s="252"/>
      <c r="AR92" s="252"/>
      <c r="AS92" s="252"/>
      <c r="AT92" s="252"/>
      <c r="AU92" s="252"/>
      <c r="AV92" s="252"/>
      <c r="AW92" s="252"/>
      <c r="AX92" s="252"/>
      <c r="AY92" s="252"/>
      <c r="AZ92" s="252"/>
      <c r="BA92" s="252"/>
      <c r="BB92" s="252"/>
      <c r="BC92" s="252"/>
      <c r="BD92" s="252"/>
      <c r="BE92" s="252"/>
      <c r="BF92" s="252"/>
      <c r="BG92" s="252"/>
      <c r="BH92" s="252"/>
      <c r="BI92" s="252"/>
      <c r="BJ92" s="252"/>
      <c r="BK92" s="252"/>
      <c r="BL92" s="252"/>
      <c r="BM92" s="252"/>
      <c r="BN92" s="252"/>
      <c r="BO92" s="252"/>
      <c r="BP92" s="252"/>
      <c r="BQ92" s="252"/>
      <c r="BR92" s="252"/>
      <c r="BS92" s="252"/>
      <c r="BT92" s="252"/>
    </row>
    <row r="93" spans="1:72" s="253" customFormat="1" ht="23.25" customHeight="1">
      <c r="A93" s="193"/>
      <c r="B93" s="257" t="s">
        <v>209</v>
      </c>
      <c r="C93" s="195" t="s">
        <v>279</v>
      </c>
      <c r="D93" s="195" t="s">
        <v>287</v>
      </c>
      <c r="E93" s="201" t="s">
        <v>258</v>
      </c>
      <c r="F93" s="202" t="s">
        <v>258</v>
      </c>
      <c r="G93" s="203">
        <f>SUM(G95)</f>
        <v>12559</v>
      </c>
      <c r="H93" s="252"/>
      <c r="I93" s="252"/>
      <c r="J93" s="252"/>
      <c r="K93" s="252"/>
      <c r="L93" s="252"/>
      <c r="M93" s="252"/>
      <c r="N93" s="252"/>
      <c r="O93" s="252"/>
      <c r="P93" s="252"/>
      <c r="Q93" s="252"/>
      <c r="R93" s="252"/>
      <c r="S93" s="252"/>
      <c r="T93" s="252"/>
      <c r="U93" s="252"/>
      <c r="V93" s="252"/>
      <c r="W93" s="252"/>
      <c r="X93" s="252"/>
      <c r="Y93" s="252"/>
      <c r="Z93" s="252"/>
      <c r="AA93" s="252"/>
      <c r="AB93" s="252"/>
      <c r="AC93" s="252"/>
      <c r="AD93" s="252"/>
      <c r="AE93" s="252"/>
      <c r="AF93" s="252"/>
      <c r="AG93" s="252"/>
      <c r="AH93" s="252"/>
      <c r="AI93" s="252"/>
      <c r="AJ93" s="252"/>
      <c r="AK93" s="252"/>
      <c r="AL93" s="252"/>
      <c r="AM93" s="252"/>
      <c r="AN93" s="252"/>
      <c r="AO93" s="252"/>
      <c r="AP93" s="252"/>
      <c r="AQ93" s="252"/>
      <c r="AR93" s="252"/>
      <c r="AS93" s="252"/>
      <c r="AT93" s="252"/>
      <c r="AU93" s="252"/>
      <c r="AV93" s="252"/>
      <c r="AW93" s="252"/>
      <c r="AX93" s="252"/>
      <c r="AY93" s="252"/>
      <c r="AZ93" s="252"/>
      <c r="BA93" s="252"/>
      <c r="BB93" s="252"/>
      <c r="BC93" s="252"/>
      <c r="BD93" s="252"/>
      <c r="BE93" s="252"/>
      <c r="BF93" s="252"/>
      <c r="BG93" s="252"/>
      <c r="BH93" s="252"/>
      <c r="BI93" s="252"/>
      <c r="BJ93" s="252"/>
      <c r="BK93" s="252"/>
      <c r="BL93" s="252"/>
      <c r="BM93" s="252"/>
      <c r="BN93" s="252"/>
      <c r="BO93" s="252"/>
      <c r="BP93" s="252"/>
      <c r="BQ93" s="252"/>
      <c r="BR93" s="252"/>
      <c r="BS93" s="252"/>
      <c r="BT93" s="252"/>
    </row>
    <row r="94" spans="1:72" s="253" customFormat="1" ht="8.25" customHeight="1">
      <c r="A94" s="193"/>
      <c r="B94" s="194"/>
      <c r="C94" s="212"/>
      <c r="D94" s="195"/>
      <c r="E94" s="195"/>
      <c r="F94" s="205"/>
      <c r="G94" s="206"/>
      <c r="H94" s="252"/>
      <c r="I94" s="252"/>
      <c r="J94" s="252"/>
      <c r="K94" s="252"/>
      <c r="L94" s="252"/>
      <c r="M94" s="252"/>
      <c r="N94" s="252"/>
      <c r="O94" s="252"/>
      <c r="P94" s="252"/>
      <c r="Q94" s="252"/>
      <c r="R94" s="252"/>
      <c r="S94" s="252"/>
      <c r="T94" s="252"/>
      <c r="U94" s="252"/>
      <c r="V94" s="252"/>
      <c r="W94" s="252"/>
      <c r="X94" s="252"/>
      <c r="Y94" s="252"/>
      <c r="Z94" s="252"/>
      <c r="AA94" s="252"/>
      <c r="AB94" s="252"/>
      <c r="AC94" s="252"/>
      <c r="AD94" s="252"/>
      <c r="AE94" s="252"/>
      <c r="AF94" s="252"/>
      <c r="AG94" s="252"/>
      <c r="AH94" s="252"/>
      <c r="AI94" s="252"/>
      <c r="AJ94" s="252"/>
      <c r="AK94" s="252"/>
      <c r="AL94" s="252"/>
      <c r="AM94" s="252"/>
      <c r="AN94" s="252"/>
      <c r="AO94" s="252"/>
      <c r="AP94" s="252"/>
      <c r="AQ94" s="252"/>
      <c r="AR94" s="252"/>
      <c r="AS94" s="252"/>
      <c r="AT94" s="252"/>
      <c r="AU94" s="252"/>
      <c r="AV94" s="252"/>
      <c r="AW94" s="252"/>
      <c r="AX94" s="252"/>
      <c r="AY94" s="252"/>
      <c r="AZ94" s="252"/>
      <c r="BA94" s="252"/>
      <c r="BB94" s="252"/>
      <c r="BC94" s="252"/>
      <c r="BD94" s="252"/>
      <c r="BE94" s="252"/>
      <c r="BF94" s="252"/>
      <c r="BG94" s="252"/>
      <c r="BH94" s="252"/>
      <c r="BI94" s="252"/>
      <c r="BJ94" s="252"/>
      <c r="BK94" s="252"/>
      <c r="BL94" s="252"/>
      <c r="BM94" s="252"/>
      <c r="BN94" s="252"/>
      <c r="BO94" s="252"/>
      <c r="BP94" s="252"/>
      <c r="BQ94" s="252"/>
      <c r="BR94" s="252"/>
      <c r="BS94" s="252"/>
      <c r="BT94" s="252"/>
    </row>
    <row r="95" spans="1:72" s="253" customFormat="1" ht="15.75" customHeight="1">
      <c r="A95" s="193"/>
      <c r="B95" s="194"/>
      <c r="C95" s="212"/>
      <c r="D95" s="195"/>
      <c r="E95" s="195"/>
      <c r="F95" s="205"/>
      <c r="G95" s="254">
        <f>SUM(G96)</f>
        <v>12559</v>
      </c>
      <c r="H95" s="252"/>
      <c r="I95" s="252"/>
      <c r="J95" s="252"/>
      <c r="K95" s="252"/>
      <c r="L95" s="252"/>
      <c r="M95" s="252"/>
      <c r="N95" s="252"/>
      <c r="O95" s="252"/>
      <c r="P95" s="252"/>
      <c r="Q95" s="252"/>
      <c r="R95" s="252"/>
      <c r="S95" s="252"/>
      <c r="T95" s="252"/>
      <c r="U95" s="252"/>
      <c r="V95" s="252"/>
      <c r="W95" s="252"/>
      <c r="X95" s="252"/>
      <c r="Y95" s="252"/>
      <c r="Z95" s="252"/>
      <c r="AA95" s="252"/>
      <c r="AB95" s="252"/>
      <c r="AC95" s="252"/>
      <c r="AD95" s="252"/>
      <c r="AE95" s="252"/>
      <c r="AF95" s="252"/>
      <c r="AG95" s="252"/>
      <c r="AH95" s="252"/>
      <c r="AI95" s="252"/>
      <c r="AJ95" s="252"/>
      <c r="AK95" s="252"/>
      <c r="AL95" s="252"/>
      <c r="AM95" s="252"/>
      <c r="AN95" s="252"/>
      <c r="AO95" s="252"/>
      <c r="AP95" s="252"/>
      <c r="AQ95" s="252"/>
      <c r="AR95" s="252"/>
      <c r="AS95" s="252"/>
      <c r="AT95" s="252"/>
      <c r="AU95" s="252"/>
      <c r="AV95" s="252"/>
      <c r="AW95" s="252"/>
      <c r="AX95" s="252"/>
      <c r="AY95" s="252"/>
      <c r="AZ95" s="252"/>
      <c r="BA95" s="252"/>
      <c r="BB95" s="252"/>
      <c r="BC95" s="252"/>
      <c r="BD95" s="252"/>
      <c r="BE95" s="252"/>
      <c r="BF95" s="252"/>
      <c r="BG95" s="252"/>
      <c r="BH95" s="252"/>
      <c r="BI95" s="252"/>
      <c r="BJ95" s="252"/>
      <c r="BK95" s="252"/>
      <c r="BL95" s="252"/>
      <c r="BM95" s="252"/>
      <c r="BN95" s="252"/>
      <c r="BO95" s="252"/>
      <c r="BP95" s="252"/>
      <c r="BQ95" s="252"/>
      <c r="BR95" s="252"/>
      <c r="BS95" s="252"/>
      <c r="BT95" s="252"/>
    </row>
    <row r="96" spans="1:72" s="253" customFormat="1" ht="15.75" customHeight="1">
      <c r="A96" s="193"/>
      <c r="B96" s="194"/>
      <c r="C96" s="212"/>
      <c r="D96" s="195"/>
      <c r="E96" s="195" t="s">
        <v>283</v>
      </c>
      <c r="F96" s="205" t="s">
        <v>258</v>
      </c>
      <c r="G96" s="206">
        <f>1204+1290+1167+1293+1252+1293+1251+1295+1237+1277</f>
        <v>12559</v>
      </c>
      <c r="H96" s="252"/>
      <c r="I96" s="252"/>
      <c r="J96" s="252"/>
      <c r="K96" s="252"/>
      <c r="L96" s="252"/>
      <c r="M96" s="252"/>
      <c r="N96" s="252"/>
      <c r="O96" s="252"/>
      <c r="P96" s="252"/>
      <c r="Q96" s="252"/>
      <c r="R96" s="252"/>
      <c r="S96" s="252"/>
      <c r="T96" s="252"/>
      <c r="U96" s="252"/>
      <c r="V96" s="252"/>
      <c r="W96" s="252"/>
      <c r="X96" s="252"/>
      <c r="Y96" s="252"/>
      <c r="Z96" s="252"/>
      <c r="AA96" s="252"/>
      <c r="AB96" s="252"/>
      <c r="AC96" s="252"/>
      <c r="AD96" s="252"/>
      <c r="AE96" s="252"/>
      <c r="AF96" s="252"/>
      <c r="AG96" s="252"/>
      <c r="AH96" s="252"/>
      <c r="AI96" s="252"/>
      <c r="AJ96" s="252"/>
      <c r="AK96" s="252"/>
      <c r="AL96" s="252"/>
      <c r="AM96" s="252"/>
      <c r="AN96" s="252"/>
      <c r="AO96" s="252"/>
      <c r="AP96" s="252"/>
      <c r="AQ96" s="252"/>
      <c r="AR96" s="252"/>
      <c r="AS96" s="252"/>
      <c r="AT96" s="252"/>
      <c r="AU96" s="252"/>
      <c r="AV96" s="252"/>
      <c r="AW96" s="252"/>
      <c r="AX96" s="252"/>
      <c r="AY96" s="252"/>
      <c r="AZ96" s="252"/>
      <c r="BA96" s="252"/>
      <c r="BB96" s="252"/>
      <c r="BC96" s="252"/>
      <c r="BD96" s="252"/>
      <c r="BE96" s="252"/>
      <c r="BF96" s="252"/>
      <c r="BG96" s="252"/>
      <c r="BH96" s="252"/>
      <c r="BI96" s="252"/>
      <c r="BJ96" s="252"/>
      <c r="BK96" s="252"/>
      <c r="BL96" s="252"/>
      <c r="BM96" s="252"/>
      <c r="BN96" s="252"/>
      <c r="BO96" s="252"/>
      <c r="BP96" s="252"/>
      <c r="BQ96" s="252"/>
      <c r="BR96" s="252"/>
      <c r="BS96" s="252"/>
      <c r="BT96" s="252"/>
    </row>
    <row r="97" spans="1:72" s="253" customFormat="1" ht="7.5" customHeight="1">
      <c r="A97" s="193"/>
      <c r="B97" s="194"/>
      <c r="C97" s="212"/>
      <c r="D97" s="195"/>
      <c r="E97" s="196"/>
      <c r="F97" s="198"/>
      <c r="G97" s="210"/>
      <c r="H97" s="252"/>
      <c r="I97" s="252"/>
      <c r="J97" s="252"/>
      <c r="K97" s="252"/>
      <c r="L97" s="252"/>
      <c r="M97" s="252"/>
      <c r="N97" s="252"/>
      <c r="O97" s="252"/>
      <c r="P97" s="252"/>
      <c r="Q97" s="252"/>
      <c r="R97" s="252"/>
      <c r="S97" s="252"/>
      <c r="T97" s="252"/>
      <c r="U97" s="252"/>
      <c r="V97" s="252"/>
      <c r="W97" s="252"/>
      <c r="X97" s="252"/>
      <c r="Y97" s="252"/>
      <c r="Z97" s="252"/>
      <c r="AA97" s="252"/>
      <c r="AB97" s="252"/>
      <c r="AC97" s="252"/>
      <c r="AD97" s="252"/>
      <c r="AE97" s="252"/>
      <c r="AF97" s="252"/>
      <c r="AG97" s="252"/>
      <c r="AH97" s="252"/>
      <c r="AI97" s="252"/>
      <c r="AJ97" s="252"/>
      <c r="AK97" s="252"/>
      <c r="AL97" s="252"/>
      <c r="AM97" s="252"/>
      <c r="AN97" s="252"/>
      <c r="AO97" s="252"/>
      <c r="AP97" s="252"/>
      <c r="AQ97" s="252"/>
      <c r="AR97" s="252"/>
      <c r="AS97" s="252"/>
      <c r="AT97" s="252"/>
      <c r="AU97" s="252"/>
      <c r="AV97" s="252"/>
      <c r="AW97" s="252"/>
      <c r="AX97" s="252"/>
      <c r="AY97" s="252"/>
      <c r="AZ97" s="252"/>
      <c r="BA97" s="252"/>
      <c r="BB97" s="252"/>
      <c r="BC97" s="252"/>
      <c r="BD97" s="252"/>
      <c r="BE97" s="252"/>
      <c r="BF97" s="252"/>
      <c r="BG97" s="252"/>
      <c r="BH97" s="252"/>
      <c r="BI97" s="252"/>
      <c r="BJ97" s="252"/>
      <c r="BK97" s="252"/>
      <c r="BL97" s="252"/>
      <c r="BM97" s="252"/>
      <c r="BN97" s="252"/>
      <c r="BO97" s="252"/>
      <c r="BP97" s="252"/>
      <c r="BQ97" s="252"/>
      <c r="BR97" s="252"/>
      <c r="BS97" s="252"/>
      <c r="BT97" s="252"/>
    </row>
    <row r="98" spans="1:72" s="253" customFormat="1" ht="15.75" customHeight="1">
      <c r="A98" s="193"/>
      <c r="B98" s="255" t="s">
        <v>32</v>
      </c>
      <c r="C98" s="195" t="s">
        <v>279</v>
      </c>
      <c r="D98" s="195" t="s">
        <v>288</v>
      </c>
      <c r="E98" s="196" t="s">
        <v>258</v>
      </c>
      <c r="F98" s="198" t="s">
        <v>258</v>
      </c>
      <c r="G98" s="197">
        <f>SUM(G100)</f>
        <v>13274.79</v>
      </c>
      <c r="H98" s="252"/>
      <c r="I98" s="252"/>
      <c r="J98" s="252"/>
      <c r="K98" s="252"/>
      <c r="L98" s="252"/>
      <c r="M98" s="252"/>
      <c r="N98" s="252"/>
      <c r="O98" s="252"/>
      <c r="P98" s="252"/>
      <c r="Q98" s="252"/>
      <c r="R98" s="252"/>
      <c r="S98" s="252"/>
      <c r="T98" s="252"/>
      <c r="U98" s="252"/>
      <c r="V98" s="252"/>
      <c r="W98" s="252"/>
      <c r="X98" s="252"/>
      <c r="Y98" s="252"/>
      <c r="Z98" s="252"/>
      <c r="AA98" s="252"/>
      <c r="AB98" s="252"/>
      <c r="AC98" s="252"/>
      <c r="AD98" s="252"/>
      <c r="AE98" s="252"/>
      <c r="AF98" s="252"/>
      <c r="AG98" s="252"/>
      <c r="AH98" s="252"/>
      <c r="AI98" s="252"/>
      <c r="AJ98" s="252"/>
      <c r="AK98" s="252"/>
      <c r="AL98" s="252"/>
      <c r="AM98" s="252"/>
      <c r="AN98" s="252"/>
      <c r="AO98" s="252"/>
      <c r="AP98" s="252"/>
      <c r="AQ98" s="252"/>
      <c r="AR98" s="252"/>
      <c r="AS98" s="252"/>
      <c r="AT98" s="252"/>
      <c r="AU98" s="252"/>
      <c r="AV98" s="252"/>
      <c r="AW98" s="252"/>
      <c r="AX98" s="252"/>
      <c r="AY98" s="252"/>
      <c r="AZ98" s="252"/>
      <c r="BA98" s="252"/>
      <c r="BB98" s="252"/>
      <c r="BC98" s="252"/>
      <c r="BD98" s="252"/>
      <c r="BE98" s="252"/>
      <c r="BF98" s="252"/>
      <c r="BG98" s="252"/>
      <c r="BH98" s="252"/>
      <c r="BI98" s="252"/>
      <c r="BJ98" s="252"/>
      <c r="BK98" s="252"/>
      <c r="BL98" s="252"/>
      <c r="BM98" s="252"/>
      <c r="BN98" s="252"/>
      <c r="BO98" s="252"/>
      <c r="BP98" s="252"/>
      <c r="BQ98" s="252"/>
      <c r="BR98" s="252"/>
      <c r="BS98" s="252"/>
      <c r="BT98" s="252"/>
    </row>
    <row r="99" spans="1:72" s="253" customFormat="1" ht="6.75" customHeight="1">
      <c r="A99" s="193"/>
      <c r="B99" s="194"/>
      <c r="C99" s="212"/>
      <c r="D99" s="195"/>
      <c r="E99" s="195"/>
      <c r="F99" s="205"/>
      <c r="G99" s="206"/>
      <c r="H99" s="252"/>
      <c r="I99" s="252"/>
      <c r="J99" s="252"/>
      <c r="K99" s="252"/>
      <c r="L99" s="252"/>
      <c r="M99" s="252"/>
      <c r="N99" s="252"/>
      <c r="O99" s="252"/>
      <c r="P99" s="252"/>
      <c r="Q99" s="252"/>
      <c r="R99" s="252"/>
      <c r="S99" s="252"/>
      <c r="T99" s="252"/>
      <c r="U99" s="252"/>
      <c r="V99" s="252"/>
      <c r="W99" s="252"/>
      <c r="X99" s="252"/>
      <c r="Y99" s="252"/>
      <c r="Z99" s="252"/>
      <c r="AA99" s="252"/>
      <c r="AB99" s="252"/>
      <c r="AC99" s="252"/>
      <c r="AD99" s="252"/>
      <c r="AE99" s="252"/>
      <c r="AF99" s="252"/>
      <c r="AG99" s="252"/>
      <c r="AH99" s="252"/>
      <c r="AI99" s="252"/>
      <c r="AJ99" s="252"/>
      <c r="AK99" s="252"/>
      <c r="AL99" s="252"/>
      <c r="AM99" s="252"/>
      <c r="AN99" s="252"/>
      <c r="AO99" s="252"/>
      <c r="AP99" s="252"/>
      <c r="AQ99" s="252"/>
      <c r="AR99" s="252"/>
      <c r="AS99" s="252"/>
      <c r="AT99" s="252"/>
      <c r="AU99" s="252"/>
      <c r="AV99" s="252"/>
      <c r="AW99" s="252"/>
      <c r="AX99" s="252"/>
      <c r="AY99" s="252"/>
      <c r="AZ99" s="252"/>
      <c r="BA99" s="252"/>
      <c r="BB99" s="252"/>
      <c r="BC99" s="252"/>
      <c r="BD99" s="252"/>
      <c r="BE99" s="252"/>
      <c r="BF99" s="252"/>
      <c r="BG99" s="252"/>
      <c r="BH99" s="252"/>
      <c r="BI99" s="252"/>
      <c r="BJ99" s="252"/>
      <c r="BK99" s="252"/>
      <c r="BL99" s="252"/>
      <c r="BM99" s="252"/>
      <c r="BN99" s="252"/>
      <c r="BO99" s="252"/>
      <c r="BP99" s="252"/>
      <c r="BQ99" s="252"/>
      <c r="BR99" s="252"/>
      <c r="BS99" s="252"/>
      <c r="BT99" s="252"/>
    </row>
    <row r="100" spans="1:72" s="253" customFormat="1" ht="15.75" customHeight="1">
      <c r="A100" s="193"/>
      <c r="B100" s="194"/>
      <c r="C100" s="212"/>
      <c r="D100" s="195"/>
      <c r="E100" s="195"/>
      <c r="F100" s="205"/>
      <c r="G100" s="254">
        <f>SUM(G101:G103)</f>
        <v>13274.79</v>
      </c>
      <c r="H100" s="252"/>
      <c r="I100" s="252"/>
      <c r="J100" s="252"/>
      <c r="K100" s="252"/>
      <c r="L100" s="252"/>
      <c r="M100" s="252"/>
      <c r="N100" s="252"/>
      <c r="O100" s="252"/>
      <c r="P100" s="252"/>
      <c r="Q100" s="252"/>
      <c r="R100" s="252"/>
      <c r="S100" s="252"/>
      <c r="T100" s="252"/>
      <c r="U100" s="252"/>
      <c r="V100" s="252"/>
      <c r="W100" s="252"/>
      <c r="X100" s="252"/>
      <c r="Y100" s="252"/>
      <c r="Z100" s="252"/>
      <c r="AA100" s="252"/>
      <c r="AB100" s="252"/>
      <c r="AC100" s="252"/>
      <c r="AD100" s="252"/>
      <c r="AE100" s="252"/>
      <c r="AF100" s="252"/>
      <c r="AG100" s="252"/>
      <c r="AH100" s="252"/>
      <c r="AI100" s="252"/>
      <c r="AJ100" s="252"/>
      <c r="AK100" s="252"/>
      <c r="AL100" s="252"/>
      <c r="AM100" s="252"/>
      <c r="AN100" s="252"/>
      <c r="AO100" s="252"/>
      <c r="AP100" s="252"/>
      <c r="AQ100" s="252"/>
      <c r="AR100" s="252"/>
      <c r="AS100" s="252"/>
      <c r="AT100" s="252"/>
      <c r="AU100" s="252"/>
      <c r="AV100" s="252"/>
      <c r="AW100" s="252"/>
      <c r="AX100" s="252"/>
      <c r="AY100" s="252"/>
      <c r="AZ100" s="252"/>
      <c r="BA100" s="252"/>
      <c r="BB100" s="252"/>
      <c r="BC100" s="252"/>
      <c r="BD100" s="252"/>
      <c r="BE100" s="252"/>
      <c r="BF100" s="252"/>
      <c r="BG100" s="252"/>
      <c r="BH100" s="252"/>
      <c r="BI100" s="252"/>
      <c r="BJ100" s="252"/>
      <c r="BK100" s="252"/>
      <c r="BL100" s="252"/>
      <c r="BM100" s="252"/>
      <c r="BN100" s="252"/>
      <c r="BO100" s="252"/>
      <c r="BP100" s="252"/>
      <c r="BQ100" s="252"/>
      <c r="BR100" s="252"/>
      <c r="BS100" s="252"/>
      <c r="BT100" s="252"/>
    </row>
    <row r="101" spans="1:72" s="253" customFormat="1" ht="15.75" customHeight="1">
      <c r="A101" s="193"/>
      <c r="B101" s="194"/>
      <c r="C101" s="212"/>
      <c r="D101" s="195"/>
      <c r="E101" s="195" t="s">
        <v>106</v>
      </c>
      <c r="F101" s="205" t="s">
        <v>258</v>
      </c>
      <c r="G101" s="206">
        <f>423+451+1595.79+410+455+440+440+456+457+431+444+5872</f>
        <v>11874.79</v>
      </c>
      <c r="H101" s="252"/>
      <c r="I101" s="252"/>
      <c r="J101" s="252"/>
      <c r="K101" s="252"/>
      <c r="L101" s="252"/>
      <c r="M101" s="252"/>
      <c r="N101" s="252"/>
      <c r="O101" s="252"/>
      <c r="P101" s="252"/>
      <c r="Q101" s="252"/>
      <c r="R101" s="252"/>
      <c r="S101" s="252"/>
      <c r="T101" s="252"/>
      <c r="U101" s="252"/>
      <c r="V101" s="252"/>
      <c r="W101" s="252"/>
      <c r="X101" s="252"/>
      <c r="Y101" s="252"/>
      <c r="Z101" s="252"/>
      <c r="AA101" s="252"/>
      <c r="AB101" s="252"/>
      <c r="AC101" s="252"/>
      <c r="AD101" s="252"/>
      <c r="AE101" s="252"/>
      <c r="AF101" s="252"/>
      <c r="AG101" s="252"/>
      <c r="AH101" s="252"/>
      <c r="AI101" s="252"/>
      <c r="AJ101" s="252"/>
      <c r="AK101" s="252"/>
      <c r="AL101" s="252"/>
      <c r="AM101" s="252"/>
      <c r="AN101" s="252"/>
      <c r="AO101" s="252"/>
      <c r="AP101" s="252"/>
      <c r="AQ101" s="252"/>
      <c r="AR101" s="252"/>
      <c r="AS101" s="252"/>
      <c r="AT101" s="252"/>
      <c r="AU101" s="252"/>
      <c r="AV101" s="252"/>
      <c r="AW101" s="252"/>
      <c r="AX101" s="252"/>
      <c r="AY101" s="252"/>
      <c r="AZ101" s="252"/>
      <c r="BA101" s="252"/>
      <c r="BB101" s="252"/>
      <c r="BC101" s="252"/>
      <c r="BD101" s="252"/>
      <c r="BE101" s="252"/>
      <c r="BF101" s="252"/>
      <c r="BG101" s="252"/>
      <c r="BH101" s="252"/>
      <c r="BI101" s="252"/>
      <c r="BJ101" s="252"/>
      <c r="BK101" s="252"/>
      <c r="BL101" s="252"/>
      <c r="BM101" s="252"/>
      <c r="BN101" s="252"/>
      <c r="BO101" s="252"/>
      <c r="BP101" s="252"/>
      <c r="BQ101" s="252"/>
      <c r="BR101" s="252"/>
      <c r="BS101" s="252"/>
      <c r="BT101" s="252"/>
    </row>
    <row r="102" spans="1:72" s="253" customFormat="1" ht="15.75" customHeight="1">
      <c r="A102" s="193"/>
      <c r="B102" s="194"/>
      <c r="C102" s="212"/>
      <c r="D102" s="195"/>
      <c r="E102" s="195" t="s">
        <v>275</v>
      </c>
      <c r="F102" s="205" t="s">
        <v>258</v>
      </c>
      <c r="G102" s="206">
        <f>200</f>
        <v>200</v>
      </c>
      <c r="H102" s="252"/>
      <c r="I102" s="252"/>
      <c r="J102" s="252"/>
      <c r="K102" s="252"/>
      <c r="L102" s="252"/>
      <c r="M102" s="252"/>
      <c r="N102" s="252"/>
      <c r="O102" s="252"/>
      <c r="P102" s="252"/>
      <c r="Q102" s="252"/>
      <c r="R102" s="252"/>
      <c r="S102" s="252"/>
      <c r="T102" s="252"/>
      <c r="U102" s="252"/>
      <c r="V102" s="252"/>
      <c r="W102" s="252"/>
      <c r="X102" s="252"/>
      <c r="Y102" s="252"/>
      <c r="Z102" s="252"/>
      <c r="AA102" s="252"/>
      <c r="AB102" s="252"/>
      <c r="AC102" s="252"/>
      <c r="AD102" s="252"/>
      <c r="AE102" s="252"/>
      <c r="AF102" s="252"/>
      <c r="AG102" s="252"/>
      <c r="AH102" s="252"/>
      <c r="AI102" s="252"/>
      <c r="AJ102" s="252"/>
      <c r="AK102" s="252"/>
      <c r="AL102" s="252"/>
      <c r="AM102" s="252"/>
      <c r="AN102" s="252"/>
      <c r="AO102" s="252"/>
      <c r="AP102" s="252"/>
      <c r="AQ102" s="252"/>
      <c r="AR102" s="252"/>
      <c r="AS102" s="252"/>
      <c r="AT102" s="252"/>
      <c r="AU102" s="252"/>
      <c r="AV102" s="252"/>
      <c r="AW102" s="252"/>
      <c r="AX102" s="252"/>
      <c r="AY102" s="252"/>
      <c r="AZ102" s="252"/>
      <c r="BA102" s="252"/>
      <c r="BB102" s="252"/>
      <c r="BC102" s="252"/>
      <c r="BD102" s="252"/>
      <c r="BE102" s="252"/>
      <c r="BF102" s="252"/>
      <c r="BG102" s="252"/>
      <c r="BH102" s="252"/>
      <c r="BI102" s="252"/>
      <c r="BJ102" s="252"/>
      <c r="BK102" s="252"/>
      <c r="BL102" s="252"/>
      <c r="BM102" s="252"/>
      <c r="BN102" s="252"/>
      <c r="BO102" s="252"/>
      <c r="BP102" s="252"/>
      <c r="BQ102" s="252"/>
      <c r="BR102" s="252"/>
      <c r="BS102" s="252"/>
      <c r="BT102" s="252"/>
    </row>
    <row r="103" spans="1:72" s="253" customFormat="1" ht="15.75" customHeight="1">
      <c r="A103" s="193"/>
      <c r="B103" s="194"/>
      <c r="C103" s="212"/>
      <c r="D103" s="195"/>
      <c r="E103" s="195" t="s">
        <v>282</v>
      </c>
      <c r="F103" s="205" t="s">
        <v>258</v>
      </c>
      <c r="G103" s="206">
        <f>1200</f>
        <v>1200</v>
      </c>
      <c r="H103" s="252"/>
      <c r="I103" s="252"/>
      <c r="J103" s="252"/>
      <c r="K103" s="252"/>
      <c r="L103" s="252"/>
      <c r="M103" s="252"/>
      <c r="N103" s="252"/>
      <c r="O103" s="252"/>
      <c r="P103" s="252"/>
      <c r="Q103" s="252"/>
      <c r="R103" s="252"/>
      <c r="S103" s="252"/>
      <c r="T103" s="252"/>
      <c r="U103" s="252"/>
      <c r="V103" s="252"/>
      <c r="W103" s="252"/>
      <c r="X103" s="252"/>
      <c r="Y103" s="252"/>
      <c r="Z103" s="252"/>
      <c r="AA103" s="252"/>
      <c r="AB103" s="252"/>
      <c r="AC103" s="252"/>
      <c r="AD103" s="252"/>
      <c r="AE103" s="252"/>
      <c r="AF103" s="252"/>
      <c r="AG103" s="252"/>
      <c r="AH103" s="252"/>
      <c r="AI103" s="252"/>
      <c r="AJ103" s="252"/>
      <c r="AK103" s="252"/>
      <c r="AL103" s="252"/>
      <c r="AM103" s="252"/>
      <c r="AN103" s="252"/>
      <c r="AO103" s="252"/>
      <c r="AP103" s="252"/>
      <c r="AQ103" s="252"/>
      <c r="AR103" s="252"/>
      <c r="AS103" s="252"/>
      <c r="AT103" s="252"/>
      <c r="AU103" s="252"/>
      <c r="AV103" s="252"/>
      <c r="AW103" s="252"/>
      <c r="AX103" s="252"/>
      <c r="AY103" s="252"/>
      <c r="AZ103" s="252"/>
      <c r="BA103" s="252"/>
      <c r="BB103" s="252"/>
      <c r="BC103" s="252"/>
      <c r="BD103" s="252"/>
      <c r="BE103" s="252"/>
      <c r="BF103" s="252"/>
      <c r="BG103" s="252"/>
      <c r="BH103" s="252"/>
      <c r="BI103" s="252"/>
      <c r="BJ103" s="252"/>
      <c r="BK103" s="252"/>
      <c r="BL103" s="252"/>
      <c r="BM103" s="252"/>
      <c r="BN103" s="252"/>
      <c r="BO103" s="252"/>
      <c r="BP103" s="252"/>
      <c r="BQ103" s="252"/>
      <c r="BR103" s="252"/>
      <c r="BS103" s="252"/>
      <c r="BT103" s="252"/>
    </row>
    <row r="104" spans="1:72" s="253" customFormat="1" ht="5.25" customHeight="1">
      <c r="A104" s="207"/>
      <c r="B104" s="208"/>
      <c r="C104" s="209"/>
      <c r="D104" s="196"/>
      <c r="E104" s="196"/>
      <c r="F104" s="198"/>
      <c r="G104" s="210"/>
      <c r="H104" s="252"/>
      <c r="I104" s="252"/>
      <c r="J104" s="252"/>
      <c r="K104" s="252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2"/>
      <c r="AA104" s="252"/>
      <c r="AB104" s="252"/>
      <c r="AC104" s="252"/>
      <c r="AD104" s="252"/>
      <c r="AE104" s="252"/>
      <c r="AF104" s="252"/>
      <c r="AG104" s="252"/>
      <c r="AH104" s="252"/>
      <c r="AI104" s="252"/>
      <c r="AJ104" s="252"/>
      <c r="AK104" s="252"/>
      <c r="AL104" s="252"/>
      <c r="AM104" s="252"/>
      <c r="AN104" s="252"/>
      <c r="AO104" s="252"/>
      <c r="AP104" s="252"/>
      <c r="AQ104" s="252"/>
      <c r="AR104" s="252"/>
      <c r="AS104" s="252"/>
      <c r="AT104" s="252"/>
      <c r="AU104" s="252"/>
      <c r="AV104" s="252"/>
      <c r="AW104" s="252"/>
      <c r="AX104" s="252"/>
      <c r="AY104" s="252"/>
      <c r="AZ104" s="252"/>
      <c r="BA104" s="252"/>
      <c r="BB104" s="252"/>
      <c r="BC104" s="252"/>
      <c r="BD104" s="252"/>
      <c r="BE104" s="252"/>
      <c r="BF104" s="252"/>
      <c r="BG104" s="252"/>
      <c r="BH104" s="252"/>
      <c r="BI104" s="252"/>
      <c r="BJ104" s="252"/>
      <c r="BK104" s="252"/>
      <c r="BL104" s="252"/>
      <c r="BM104" s="252"/>
      <c r="BN104" s="252"/>
      <c r="BO104" s="252"/>
      <c r="BP104" s="252"/>
      <c r="BQ104" s="252"/>
      <c r="BR104" s="252"/>
      <c r="BS104" s="252"/>
      <c r="BT104" s="252"/>
    </row>
    <row r="105" spans="1:72" s="253" customFormat="1" ht="17.25" customHeight="1">
      <c r="A105" s="193"/>
      <c r="B105" s="255" t="s">
        <v>32</v>
      </c>
      <c r="C105" s="195" t="s">
        <v>279</v>
      </c>
      <c r="D105" s="195" t="s">
        <v>289</v>
      </c>
      <c r="E105" s="196" t="s">
        <v>258</v>
      </c>
      <c r="F105" s="198" t="s">
        <v>258</v>
      </c>
      <c r="G105" s="197">
        <f>SUM(G107)</f>
        <v>293207.43</v>
      </c>
      <c r="H105" s="252"/>
      <c r="I105" s="252"/>
      <c r="J105" s="252"/>
      <c r="K105" s="252"/>
      <c r="L105" s="252"/>
      <c r="M105" s="252"/>
      <c r="N105" s="252"/>
      <c r="O105" s="252"/>
      <c r="P105" s="252"/>
      <c r="Q105" s="252"/>
      <c r="R105" s="252"/>
      <c r="S105" s="252"/>
      <c r="T105" s="252"/>
      <c r="U105" s="252"/>
      <c r="V105" s="252"/>
      <c r="W105" s="252"/>
      <c r="X105" s="252"/>
      <c r="Y105" s="252"/>
      <c r="Z105" s="252"/>
      <c r="AA105" s="252"/>
      <c r="AB105" s="252"/>
      <c r="AC105" s="252"/>
      <c r="AD105" s="252"/>
      <c r="AE105" s="252"/>
      <c r="AF105" s="252"/>
      <c r="AG105" s="252"/>
      <c r="AH105" s="252"/>
      <c r="AI105" s="252"/>
      <c r="AJ105" s="252"/>
      <c r="AK105" s="252"/>
      <c r="AL105" s="252"/>
      <c r="AM105" s="252"/>
      <c r="AN105" s="252"/>
      <c r="AO105" s="252"/>
      <c r="AP105" s="252"/>
      <c r="AQ105" s="252"/>
      <c r="AR105" s="252"/>
      <c r="AS105" s="252"/>
      <c r="AT105" s="252"/>
      <c r="AU105" s="252"/>
      <c r="AV105" s="252"/>
      <c r="AW105" s="252"/>
      <c r="AX105" s="252"/>
      <c r="AY105" s="252"/>
      <c r="AZ105" s="252"/>
      <c r="BA105" s="252"/>
      <c r="BB105" s="252"/>
      <c r="BC105" s="252"/>
      <c r="BD105" s="252"/>
      <c r="BE105" s="252"/>
      <c r="BF105" s="252"/>
      <c r="BG105" s="252"/>
      <c r="BH105" s="252"/>
      <c r="BI105" s="252"/>
      <c r="BJ105" s="252"/>
      <c r="BK105" s="252"/>
      <c r="BL105" s="252"/>
      <c r="BM105" s="252"/>
      <c r="BN105" s="252"/>
      <c r="BO105" s="252"/>
      <c r="BP105" s="252"/>
      <c r="BQ105" s="252"/>
      <c r="BR105" s="252"/>
      <c r="BS105" s="252"/>
      <c r="BT105" s="252"/>
    </row>
    <row r="106" spans="1:72" s="253" customFormat="1" ht="7.5" customHeight="1">
      <c r="A106" s="193"/>
      <c r="B106" s="194"/>
      <c r="C106" s="212"/>
      <c r="D106" s="195"/>
      <c r="E106" s="195"/>
      <c r="F106" s="205"/>
      <c r="G106" s="206"/>
      <c r="H106" s="252"/>
      <c r="I106" s="252"/>
      <c r="J106" s="252"/>
      <c r="K106" s="252"/>
      <c r="L106" s="252"/>
      <c r="M106" s="252"/>
      <c r="N106" s="252"/>
      <c r="O106" s="252"/>
      <c r="P106" s="252"/>
      <c r="Q106" s="252"/>
      <c r="R106" s="252"/>
      <c r="S106" s="252"/>
      <c r="T106" s="252"/>
      <c r="U106" s="252"/>
      <c r="V106" s="252"/>
      <c r="W106" s="252"/>
      <c r="X106" s="252"/>
      <c r="Y106" s="252"/>
      <c r="Z106" s="252"/>
      <c r="AA106" s="252"/>
      <c r="AB106" s="252"/>
      <c r="AC106" s="252"/>
      <c r="AD106" s="252"/>
      <c r="AE106" s="252"/>
      <c r="AF106" s="252"/>
      <c r="AG106" s="252"/>
      <c r="AH106" s="252"/>
      <c r="AI106" s="252"/>
      <c r="AJ106" s="252"/>
      <c r="AK106" s="252"/>
      <c r="AL106" s="252"/>
      <c r="AM106" s="252"/>
      <c r="AN106" s="252"/>
      <c r="AO106" s="252"/>
      <c r="AP106" s="252"/>
      <c r="AQ106" s="252"/>
      <c r="AR106" s="252"/>
      <c r="AS106" s="252"/>
      <c r="AT106" s="252"/>
      <c r="AU106" s="252"/>
      <c r="AV106" s="252"/>
      <c r="AW106" s="252"/>
      <c r="AX106" s="252"/>
      <c r="AY106" s="252"/>
      <c r="AZ106" s="252"/>
      <c r="BA106" s="252"/>
      <c r="BB106" s="252"/>
      <c r="BC106" s="252"/>
      <c r="BD106" s="252"/>
      <c r="BE106" s="252"/>
      <c r="BF106" s="252"/>
      <c r="BG106" s="252"/>
      <c r="BH106" s="252"/>
      <c r="BI106" s="252"/>
      <c r="BJ106" s="252"/>
      <c r="BK106" s="252"/>
      <c r="BL106" s="252"/>
      <c r="BM106" s="252"/>
      <c r="BN106" s="252"/>
      <c r="BO106" s="252"/>
      <c r="BP106" s="252"/>
      <c r="BQ106" s="252"/>
      <c r="BR106" s="252"/>
      <c r="BS106" s="252"/>
      <c r="BT106" s="252"/>
    </row>
    <row r="107" spans="1:72" s="253" customFormat="1" ht="15.75" customHeight="1">
      <c r="A107" s="193"/>
      <c r="B107" s="194"/>
      <c r="C107" s="212"/>
      <c r="D107" s="195"/>
      <c r="E107" s="195"/>
      <c r="F107" s="205"/>
      <c r="G107" s="254">
        <f>SUM(G108:G112)</f>
        <v>293207.43</v>
      </c>
      <c r="H107" s="252"/>
      <c r="I107" s="252"/>
      <c r="J107" s="252"/>
      <c r="K107" s="252"/>
      <c r="L107" s="252"/>
      <c r="M107" s="252"/>
      <c r="N107" s="252"/>
      <c r="O107" s="252"/>
      <c r="P107" s="252"/>
      <c r="Q107" s="252"/>
      <c r="R107" s="252"/>
      <c r="S107" s="252"/>
      <c r="T107" s="252"/>
      <c r="U107" s="252"/>
      <c r="V107" s="252"/>
      <c r="W107" s="252"/>
      <c r="X107" s="252"/>
      <c r="Y107" s="252"/>
      <c r="Z107" s="252"/>
      <c r="AA107" s="252"/>
      <c r="AB107" s="252"/>
      <c r="AC107" s="252"/>
      <c r="AD107" s="252"/>
      <c r="AE107" s="252"/>
      <c r="AF107" s="252"/>
      <c r="AG107" s="252"/>
      <c r="AH107" s="252"/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52"/>
      <c r="AV107" s="252"/>
      <c r="AW107" s="252"/>
      <c r="AX107" s="252"/>
      <c r="AY107" s="252"/>
      <c r="AZ107" s="252"/>
      <c r="BA107" s="252"/>
      <c r="BB107" s="252"/>
      <c r="BC107" s="252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O107" s="252"/>
      <c r="BP107" s="252"/>
      <c r="BQ107" s="252"/>
      <c r="BR107" s="252"/>
      <c r="BS107" s="252"/>
      <c r="BT107" s="252"/>
    </row>
    <row r="108" spans="1:72" s="253" customFormat="1" ht="15.75" customHeight="1">
      <c r="A108" s="193"/>
      <c r="B108" s="194"/>
      <c r="C108" s="212"/>
      <c r="D108" s="195"/>
      <c r="E108" s="195" t="s">
        <v>106</v>
      </c>
      <c r="F108" s="205" t="s">
        <v>258</v>
      </c>
      <c r="G108" s="206">
        <f>22136+8144+25278.43+20714+21322+20518+2481+22662+21806+20944+17815+18036.8+35499</f>
        <v>257356.22999999998</v>
      </c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52"/>
      <c r="AV108" s="252"/>
      <c r="AW108" s="252"/>
      <c r="AX108" s="252"/>
      <c r="AY108" s="252"/>
      <c r="AZ108" s="252"/>
      <c r="BA108" s="252"/>
      <c r="BB108" s="252"/>
      <c r="BC108" s="252"/>
      <c r="BD108" s="252"/>
      <c r="BE108" s="252"/>
      <c r="BF108" s="252"/>
      <c r="BG108" s="252"/>
      <c r="BH108" s="252"/>
      <c r="BI108" s="252"/>
      <c r="BJ108" s="252"/>
      <c r="BK108" s="252"/>
      <c r="BL108" s="252"/>
      <c r="BM108" s="252"/>
      <c r="BN108" s="252"/>
      <c r="BO108" s="252"/>
      <c r="BP108" s="252"/>
      <c r="BQ108" s="252"/>
      <c r="BR108" s="252"/>
      <c r="BS108" s="252"/>
      <c r="BT108" s="252"/>
    </row>
    <row r="109" spans="1:72" s="253" customFormat="1" ht="15.75" customHeight="1">
      <c r="A109" s="193"/>
      <c r="B109" s="194"/>
      <c r="C109" s="212"/>
      <c r="D109" s="195"/>
      <c r="E109" s="195" t="s">
        <v>275</v>
      </c>
      <c r="F109" s="205" t="s">
        <v>258</v>
      </c>
      <c r="G109" s="206">
        <f>1618+331</f>
        <v>1949</v>
      </c>
      <c r="H109" s="252"/>
      <c r="I109" s="252"/>
      <c r="J109" s="252"/>
      <c r="K109" s="252"/>
      <c r="L109" s="252"/>
      <c r="M109" s="252"/>
      <c r="N109" s="252"/>
      <c r="O109" s="252"/>
      <c r="P109" s="252"/>
      <c r="Q109" s="252"/>
      <c r="R109" s="252"/>
      <c r="S109" s="252"/>
      <c r="T109" s="252"/>
      <c r="U109" s="252"/>
      <c r="V109" s="252"/>
      <c r="W109" s="252"/>
      <c r="X109" s="252"/>
      <c r="Y109" s="252"/>
      <c r="Z109" s="252"/>
      <c r="AA109" s="252"/>
      <c r="AB109" s="252"/>
      <c r="AC109" s="252"/>
      <c r="AD109" s="252"/>
      <c r="AE109" s="252"/>
      <c r="AF109" s="252"/>
      <c r="AG109" s="252"/>
      <c r="AH109" s="252"/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52"/>
      <c r="AV109" s="252"/>
      <c r="AW109" s="252"/>
      <c r="AX109" s="252"/>
      <c r="AY109" s="252"/>
      <c r="AZ109" s="252"/>
      <c r="BA109" s="252"/>
      <c r="BB109" s="252"/>
      <c r="BC109" s="252"/>
      <c r="BD109" s="252"/>
      <c r="BE109" s="252"/>
      <c r="BF109" s="252"/>
      <c r="BG109" s="252"/>
      <c r="BH109" s="252"/>
      <c r="BI109" s="252"/>
      <c r="BJ109" s="252"/>
      <c r="BK109" s="252"/>
      <c r="BL109" s="252"/>
      <c r="BM109" s="252"/>
      <c r="BN109" s="252"/>
      <c r="BO109" s="252"/>
      <c r="BP109" s="252"/>
      <c r="BQ109" s="252"/>
      <c r="BR109" s="252"/>
      <c r="BS109" s="252"/>
      <c r="BT109" s="252"/>
    </row>
    <row r="110" spans="1:72" s="253" customFormat="1" ht="15.75" customHeight="1">
      <c r="A110" s="193"/>
      <c r="B110" s="194"/>
      <c r="C110" s="212"/>
      <c r="D110" s="195"/>
      <c r="E110" s="195" t="s">
        <v>281</v>
      </c>
      <c r="F110" s="205" t="s">
        <v>258</v>
      </c>
      <c r="G110" s="206">
        <f>12813+1168+1000-995-3954.63</f>
        <v>10031.369999999999</v>
      </c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  <c r="T110" s="252"/>
      <c r="U110" s="252"/>
      <c r="V110" s="252"/>
      <c r="W110" s="252"/>
      <c r="X110" s="252"/>
      <c r="Y110" s="252"/>
      <c r="Z110" s="252"/>
      <c r="AA110" s="252"/>
      <c r="AB110" s="252"/>
      <c r="AC110" s="252"/>
      <c r="AD110" s="252"/>
      <c r="AE110" s="252"/>
      <c r="AF110" s="252"/>
      <c r="AG110" s="252"/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2"/>
      <c r="BF110" s="252"/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2"/>
      <c r="BQ110" s="252"/>
      <c r="BR110" s="252"/>
      <c r="BS110" s="252"/>
      <c r="BT110" s="252"/>
    </row>
    <row r="111" spans="1:72" s="253" customFormat="1" ht="15.75" customHeight="1">
      <c r="A111" s="193"/>
      <c r="B111" s="194"/>
      <c r="C111" s="212"/>
      <c r="D111" s="195"/>
      <c r="E111" s="195" t="s">
        <v>267</v>
      </c>
      <c r="F111" s="205" t="s">
        <v>258</v>
      </c>
      <c r="G111" s="206">
        <f>2729+250-230-758.17</f>
        <v>1990.83</v>
      </c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  <c r="AA111" s="252"/>
      <c r="AB111" s="252"/>
      <c r="AC111" s="252"/>
      <c r="AD111" s="252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52"/>
      <c r="AV111" s="252"/>
      <c r="AW111" s="252"/>
      <c r="AX111" s="252"/>
      <c r="AY111" s="252"/>
      <c r="AZ111" s="252"/>
      <c r="BA111" s="252"/>
      <c r="BB111" s="252"/>
      <c r="BC111" s="252"/>
      <c r="BD111" s="252"/>
      <c r="BE111" s="252"/>
      <c r="BF111" s="252"/>
      <c r="BG111" s="252"/>
      <c r="BH111" s="252"/>
      <c r="BI111" s="252"/>
      <c r="BJ111" s="252"/>
      <c r="BK111" s="252"/>
      <c r="BL111" s="252"/>
      <c r="BM111" s="252"/>
      <c r="BN111" s="252"/>
      <c r="BO111" s="252"/>
      <c r="BP111" s="252"/>
      <c r="BQ111" s="252"/>
      <c r="BR111" s="252"/>
      <c r="BS111" s="252"/>
      <c r="BT111" s="252"/>
    </row>
    <row r="112" spans="1:72" s="253" customFormat="1" ht="15.75" customHeight="1">
      <c r="A112" s="193"/>
      <c r="B112" s="194"/>
      <c r="C112" s="212"/>
      <c r="D112" s="195"/>
      <c r="E112" s="195" t="s">
        <v>282</v>
      </c>
      <c r="F112" s="205" t="s">
        <v>258</v>
      </c>
      <c r="G112" s="206">
        <f>17490+4390</f>
        <v>21880</v>
      </c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52"/>
      <c r="AV112" s="252"/>
      <c r="AW112" s="252"/>
      <c r="AX112" s="252"/>
      <c r="AY112" s="252"/>
      <c r="AZ112" s="252"/>
      <c r="BA112" s="252"/>
      <c r="BB112" s="252"/>
      <c r="BC112" s="252"/>
      <c r="BD112" s="252"/>
      <c r="BE112" s="252"/>
      <c r="BF112" s="252"/>
      <c r="BG112" s="252"/>
      <c r="BH112" s="252"/>
      <c r="BI112" s="252"/>
      <c r="BJ112" s="252"/>
      <c r="BK112" s="252"/>
      <c r="BL112" s="252"/>
      <c r="BM112" s="252"/>
      <c r="BN112" s="252"/>
      <c r="BO112" s="252"/>
      <c r="BP112" s="252"/>
      <c r="BQ112" s="252"/>
      <c r="BR112" s="252"/>
      <c r="BS112" s="252"/>
      <c r="BT112" s="252"/>
    </row>
    <row r="113" spans="1:72" s="253" customFormat="1" ht="6" customHeight="1">
      <c r="A113" s="193"/>
      <c r="B113" s="193"/>
      <c r="C113" s="212"/>
      <c r="D113" s="195"/>
      <c r="E113" s="196"/>
      <c r="F113" s="198"/>
      <c r="G113" s="210"/>
      <c r="H113" s="252"/>
      <c r="I113" s="252"/>
      <c r="J113" s="252"/>
      <c r="K113" s="252"/>
      <c r="L113" s="252"/>
      <c r="M113" s="252"/>
      <c r="N113" s="252"/>
      <c r="O113" s="252"/>
      <c r="P113" s="252"/>
      <c r="Q113" s="252"/>
      <c r="R113" s="252"/>
      <c r="S113" s="252"/>
      <c r="T113" s="252"/>
      <c r="U113" s="252"/>
      <c r="V113" s="252"/>
      <c r="W113" s="252"/>
      <c r="X113" s="252"/>
      <c r="Y113" s="252"/>
      <c r="Z113" s="252"/>
      <c r="AA113" s="252"/>
      <c r="AB113" s="252"/>
      <c r="AC113" s="252"/>
      <c r="AD113" s="252"/>
      <c r="AE113" s="252"/>
      <c r="AF113" s="252"/>
      <c r="AG113" s="252"/>
      <c r="AH113" s="252"/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52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2"/>
      <c r="BF113" s="252"/>
      <c r="BG113" s="252"/>
      <c r="BH113" s="252"/>
      <c r="BI113" s="252"/>
      <c r="BJ113" s="252"/>
      <c r="BK113" s="252"/>
      <c r="BL113" s="252"/>
      <c r="BM113" s="252"/>
      <c r="BN113" s="252"/>
      <c r="BO113" s="252"/>
      <c r="BP113" s="252"/>
      <c r="BQ113" s="252"/>
      <c r="BR113" s="252"/>
      <c r="BS113" s="252"/>
      <c r="BT113" s="252"/>
    </row>
    <row r="114" spans="1:72" s="253" customFormat="1" ht="24" customHeight="1">
      <c r="A114" s="258"/>
      <c r="B114" s="257" t="s">
        <v>209</v>
      </c>
      <c r="C114" s="195" t="s">
        <v>279</v>
      </c>
      <c r="D114" s="195" t="s">
        <v>289</v>
      </c>
      <c r="E114" s="196" t="s">
        <v>258</v>
      </c>
      <c r="F114" s="198" t="s">
        <v>258</v>
      </c>
      <c r="G114" s="197">
        <f>SUM(G116)</f>
        <v>50780</v>
      </c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2"/>
      <c r="S114" s="252"/>
      <c r="T114" s="252"/>
      <c r="U114" s="252"/>
      <c r="V114" s="252"/>
      <c r="W114" s="252"/>
      <c r="X114" s="252"/>
      <c r="Y114" s="252"/>
      <c r="Z114" s="252"/>
      <c r="AA114" s="252"/>
      <c r="AB114" s="252"/>
      <c r="AC114" s="252"/>
      <c r="AD114" s="252"/>
      <c r="AE114" s="252"/>
      <c r="AF114" s="252"/>
      <c r="AG114" s="252"/>
      <c r="AH114" s="252"/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52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2"/>
      <c r="BF114" s="252"/>
      <c r="BG114" s="252"/>
      <c r="BH114" s="252"/>
      <c r="BI114" s="252"/>
      <c r="BJ114" s="252"/>
      <c r="BK114" s="252"/>
      <c r="BL114" s="252"/>
      <c r="BM114" s="252"/>
      <c r="BN114" s="252"/>
      <c r="BO114" s="252"/>
      <c r="BP114" s="252"/>
      <c r="BQ114" s="252"/>
      <c r="BR114" s="252"/>
      <c r="BS114" s="252"/>
      <c r="BT114" s="252"/>
    </row>
    <row r="115" spans="1:72" s="253" customFormat="1" ht="6" customHeight="1">
      <c r="A115" s="193"/>
      <c r="B115" s="194"/>
      <c r="C115" s="212"/>
      <c r="D115" s="195"/>
      <c r="E115" s="195"/>
      <c r="F115" s="205"/>
      <c r="G115" s="206"/>
      <c r="H115" s="252"/>
      <c r="I115" s="252"/>
      <c r="J115" s="252"/>
      <c r="K115" s="252"/>
      <c r="L115" s="252"/>
      <c r="M115" s="252"/>
      <c r="N115" s="252"/>
      <c r="O115" s="252"/>
      <c r="P115" s="252"/>
      <c r="Q115" s="252"/>
      <c r="R115" s="252"/>
      <c r="S115" s="252"/>
      <c r="T115" s="252"/>
      <c r="U115" s="252"/>
      <c r="V115" s="252"/>
      <c r="W115" s="252"/>
      <c r="X115" s="252"/>
      <c r="Y115" s="252"/>
      <c r="Z115" s="252"/>
      <c r="AA115" s="252"/>
      <c r="AB115" s="252"/>
      <c r="AC115" s="252"/>
      <c r="AD115" s="252"/>
      <c r="AE115" s="252"/>
      <c r="AF115" s="252"/>
      <c r="AG115" s="252"/>
      <c r="AH115" s="252"/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52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2"/>
      <c r="BF115" s="252"/>
      <c r="BG115" s="252"/>
      <c r="BH115" s="252"/>
      <c r="BI115" s="252"/>
      <c r="BJ115" s="252"/>
      <c r="BK115" s="252"/>
      <c r="BL115" s="252"/>
      <c r="BM115" s="252"/>
      <c r="BN115" s="252"/>
      <c r="BO115" s="252"/>
      <c r="BP115" s="252"/>
      <c r="BQ115" s="252"/>
      <c r="BR115" s="252"/>
      <c r="BS115" s="252"/>
      <c r="BT115" s="252"/>
    </row>
    <row r="116" spans="1:72" s="253" customFormat="1" ht="15.75" customHeight="1">
      <c r="A116" s="193"/>
      <c r="B116" s="194"/>
      <c r="C116" s="212"/>
      <c r="D116" s="195"/>
      <c r="E116" s="195"/>
      <c r="F116" s="205"/>
      <c r="G116" s="254">
        <f>SUM(G117)</f>
        <v>50780</v>
      </c>
      <c r="H116" s="252"/>
      <c r="I116" s="252"/>
      <c r="J116" s="252"/>
      <c r="K116" s="252"/>
      <c r="L116" s="252"/>
      <c r="M116" s="252"/>
      <c r="N116" s="252"/>
      <c r="O116" s="252"/>
      <c r="P116" s="252"/>
      <c r="Q116" s="252"/>
      <c r="R116" s="252"/>
      <c r="S116" s="252"/>
      <c r="T116" s="252"/>
      <c r="U116" s="252"/>
      <c r="V116" s="252"/>
      <c r="W116" s="252"/>
      <c r="X116" s="252"/>
      <c r="Y116" s="252"/>
      <c r="Z116" s="252"/>
      <c r="AA116" s="252"/>
      <c r="AB116" s="252"/>
      <c r="AC116" s="252"/>
      <c r="AD116" s="252"/>
      <c r="AE116" s="252"/>
      <c r="AF116" s="252"/>
      <c r="AG116" s="252"/>
      <c r="AH116" s="252"/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52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2"/>
      <c r="BF116" s="252"/>
      <c r="BG116" s="252"/>
      <c r="BH116" s="252"/>
      <c r="BI116" s="252"/>
      <c r="BJ116" s="252"/>
      <c r="BK116" s="252"/>
      <c r="BL116" s="252"/>
      <c r="BM116" s="252"/>
      <c r="BN116" s="252"/>
      <c r="BO116" s="252"/>
      <c r="BP116" s="252"/>
      <c r="BQ116" s="252"/>
      <c r="BR116" s="252"/>
      <c r="BS116" s="252"/>
      <c r="BT116" s="252"/>
    </row>
    <row r="117" spans="1:72" s="253" customFormat="1" ht="15.75" customHeight="1">
      <c r="A117" s="193"/>
      <c r="B117" s="194"/>
      <c r="C117" s="212"/>
      <c r="D117" s="195"/>
      <c r="E117" s="195" t="s">
        <v>283</v>
      </c>
      <c r="F117" s="205" t="s">
        <v>258</v>
      </c>
      <c r="G117" s="206">
        <f>5441+5905+4502+4738+4587+4738+5731+5932+4530+4676</f>
        <v>50780</v>
      </c>
      <c r="H117" s="252"/>
      <c r="I117" s="252"/>
      <c r="J117" s="252"/>
      <c r="K117" s="252"/>
      <c r="L117" s="252"/>
      <c r="M117" s="252"/>
      <c r="N117" s="252"/>
      <c r="O117" s="252"/>
      <c r="P117" s="252"/>
      <c r="Q117" s="252"/>
      <c r="R117" s="252"/>
      <c r="S117" s="252"/>
      <c r="T117" s="252"/>
      <c r="U117" s="252"/>
      <c r="V117" s="252"/>
      <c r="W117" s="252"/>
      <c r="X117" s="252"/>
      <c r="Y117" s="252"/>
      <c r="Z117" s="252"/>
      <c r="AA117" s="252"/>
      <c r="AB117" s="252"/>
      <c r="AC117" s="252"/>
      <c r="AD117" s="252"/>
      <c r="AE117" s="252"/>
      <c r="AF117" s="252"/>
      <c r="AG117" s="252"/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52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2"/>
      <c r="BF117" s="252"/>
      <c r="BG117" s="252"/>
      <c r="BH117" s="252"/>
      <c r="BI117" s="252"/>
      <c r="BJ117" s="252"/>
      <c r="BK117" s="252"/>
      <c r="BL117" s="252"/>
      <c r="BM117" s="252"/>
      <c r="BN117" s="252"/>
      <c r="BO117" s="252"/>
      <c r="BP117" s="252"/>
      <c r="BQ117" s="252"/>
      <c r="BR117" s="252"/>
      <c r="BS117" s="252"/>
      <c r="BT117" s="252"/>
    </row>
    <row r="118" spans="1:72" s="253" customFormat="1" ht="7.5" customHeight="1">
      <c r="A118" s="193"/>
      <c r="B118" s="194"/>
      <c r="C118" s="212"/>
      <c r="D118" s="195"/>
      <c r="E118" s="196"/>
      <c r="F118" s="198"/>
      <c r="G118" s="210"/>
      <c r="H118" s="252"/>
      <c r="I118" s="252"/>
      <c r="J118" s="252"/>
      <c r="K118" s="252"/>
      <c r="L118" s="252"/>
      <c r="M118" s="252"/>
      <c r="N118" s="252"/>
      <c r="O118" s="252"/>
      <c r="P118" s="252"/>
      <c r="Q118" s="252"/>
      <c r="R118" s="252"/>
      <c r="S118" s="252"/>
      <c r="T118" s="252"/>
      <c r="U118" s="252"/>
      <c r="V118" s="252"/>
      <c r="W118" s="252"/>
      <c r="X118" s="252"/>
      <c r="Y118" s="252"/>
      <c r="Z118" s="252"/>
      <c r="AA118" s="252"/>
      <c r="AB118" s="252"/>
      <c r="AC118" s="252"/>
      <c r="AD118" s="252"/>
      <c r="AE118" s="252"/>
      <c r="AF118" s="252"/>
      <c r="AG118" s="252"/>
      <c r="AH118" s="252"/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52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2"/>
      <c r="BF118" s="252"/>
      <c r="BG118" s="252"/>
      <c r="BH118" s="252"/>
      <c r="BI118" s="252"/>
      <c r="BJ118" s="252"/>
      <c r="BK118" s="252"/>
      <c r="BL118" s="252"/>
      <c r="BM118" s="252"/>
      <c r="BN118" s="252"/>
      <c r="BO118" s="252"/>
      <c r="BP118" s="252"/>
      <c r="BQ118" s="252"/>
      <c r="BR118" s="252"/>
      <c r="BS118" s="252"/>
      <c r="BT118" s="252"/>
    </row>
    <row r="119" spans="1:72" s="253" customFormat="1" ht="15.75" customHeight="1">
      <c r="A119" s="193"/>
      <c r="B119" s="255" t="s">
        <v>32</v>
      </c>
      <c r="C119" s="195" t="s">
        <v>279</v>
      </c>
      <c r="D119" s="195" t="s">
        <v>290</v>
      </c>
      <c r="E119" s="196" t="s">
        <v>258</v>
      </c>
      <c r="F119" s="198" t="s">
        <v>258</v>
      </c>
      <c r="G119" s="197">
        <f>SUM(G121)</f>
        <v>21885.13</v>
      </c>
      <c r="H119" s="252"/>
      <c r="I119" s="252"/>
      <c r="J119" s="252"/>
      <c r="K119" s="252"/>
      <c r="L119" s="252"/>
      <c r="M119" s="252"/>
      <c r="N119" s="252"/>
      <c r="O119" s="252"/>
      <c r="P119" s="252"/>
      <c r="Q119" s="252"/>
      <c r="R119" s="252"/>
      <c r="S119" s="252"/>
      <c r="T119" s="252"/>
      <c r="U119" s="252"/>
      <c r="V119" s="252"/>
      <c r="W119" s="252"/>
      <c r="X119" s="252"/>
      <c r="Y119" s="252"/>
      <c r="Z119" s="252"/>
      <c r="AA119" s="252"/>
      <c r="AB119" s="252"/>
      <c r="AC119" s="252"/>
      <c r="AD119" s="252"/>
      <c r="AE119" s="252"/>
      <c r="AF119" s="252"/>
      <c r="AG119" s="252"/>
      <c r="AH119" s="252"/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52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2"/>
      <c r="BF119" s="252"/>
      <c r="BG119" s="252"/>
      <c r="BH119" s="252"/>
      <c r="BI119" s="252"/>
      <c r="BJ119" s="252"/>
      <c r="BK119" s="252"/>
      <c r="BL119" s="252"/>
      <c r="BM119" s="252"/>
      <c r="BN119" s="252"/>
      <c r="BO119" s="252"/>
      <c r="BP119" s="252"/>
      <c r="BQ119" s="252"/>
      <c r="BR119" s="252"/>
      <c r="BS119" s="252"/>
      <c r="BT119" s="252"/>
    </row>
    <row r="120" spans="1:72" s="253" customFormat="1" ht="4.5" customHeight="1">
      <c r="A120" s="193"/>
      <c r="B120" s="194"/>
      <c r="C120" s="212"/>
      <c r="D120" s="195"/>
      <c r="E120" s="195"/>
      <c r="F120" s="205"/>
      <c r="G120" s="206"/>
      <c r="H120" s="252"/>
      <c r="I120" s="252"/>
      <c r="J120" s="252"/>
      <c r="K120" s="252"/>
      <c r="L120" s="252"/>
      <c r="M120" s="252"/>
      <c r="N120" s="252"/>
      <c r="O120" s="252"/>
      <c r="P120" s="252"/>
      <c r="Q120" s="252"/>
      <c r="R120" s="252"/>
      <c r="S120" s="252"/>
      <c r="T120" s="252"/>
      <c r="U120" s="252"/>
      <c r="V120" s="252"/>
      <c r="W120" s="252"/>
      <c r="X120" s="252"/>
      <c r="Y120" s="252"/>
      <c r="Z120" s="252"/>
      <c r="AA120" s="252"/>
      <c r="AB120" s="252"/>
      <c r="AC120" s="252"/>
      <c r="AD120" s="252"/>
      <c r="AE120" s="252"/>
      <c r="AF120" s="252"/>
      <c r="AG120" s="252"/>
      <c r="AH120" s="252"/>
      <c r="AI120" s="252"/>
      <c r="AJ120" s="252"/>
      <c r="AK120" s="252"/>
      <c r="AL120" s="252"/>
      <c r="AM120" s="252"/>
      <c r="AN120" s="252"/>
      <c r="AO120" s="252"/>
      <c r="AP120" s="252"/>
      <c r="AQ120" s="252"/>
      <c r="AR120" s="252"/>
      <c r="AS120" s="252"/>
      <c r="AT120" s="252"/>
      <c r="AU120" s="252"/>
      <c r="AV120" s="252"/>
      <c r="AW120" s="252"/>
      <c r="AX120" s="252"/>
      <c r="AY120" s="252"/>
      <c r="AZ120" s="252"/>
      <c r="BA120" s="252"/>
      <c r="BB120" s="252"/>
      <c r="BC120" s="252"/>
      <c r="BD120" s="252"/>
      <c r="BE120" s="252"/>
      <c r="BF120" s="252"/>
      <c r="BG120" s="252"/>
      <c r="BH120" s="252"/>
      <c r="BI120" s="252"/>
      <c r="BJ120" s="252"/>
      <c r="BK120" s="252"/>
      <c r="BL120" s="252"/>
      <c r="BM120" s="252"/>
      <c r="BN120" s="252"/>
      <c r="BO120" s="252"/>
      <c r="BP120" s="252"/>
      <c r="BQ120" s="252"/>
      <c r="BR120" s="252"/>
      <c r="BS120" s="252"/>
      <c r="BT120" s="252"/>
    </row>
    <row r="121" spans="1:72" s="253" customFormat="1" ht="15.75" customHeight="1">
      <c r="A121" s="193"/>
      <c r="B121" s="194"/>
      <c r="C121" s="212"/>
      <c r="D121" s="195"/>
      <c r="E121" s="195"/>
      <c r="F121" s="205"/>
      <c r="G121" s="254">
        <f>SUM(G122:G124)</f>
        <v>21885.13</v>
      </c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  <c r="AA121" s="252"/>
      <c r="AB121" s="252"/>
      <c r="AC121" s="252"/>
      <c r="AD121" s="252"/>
      <c r="AE121" s="252"/>
      <c r="AF121" s="252"/>
      <c r="AG121" s="252"/>
      <c r="AH121" s="252"/>
      <c r="AI121" s="252"/>
      <c r="AJ121" s="252"/>
      <c r="AK121" s="252"/>
      <c r="AL121" s="252"/>
      <c r="AM121" s="252"/>
      <c r="AN121" s="252"/>
      <c r="AO121" s="252"/>
      <c r="AP121" s="252"/>
      <c r="AQ121" s="252"/>
      <c r="AR121" s="252"/>
      <c r="AS121" s="252"/>
      <c r="AT121" s="252"/>
      <c r="AU121" s="252"/>
      <c r="AV121" s="252"/>
      <c r="AW121" s="252"/>
      <c r="AX121" s="252"/>
      <c r="AY121" s="252"/>
      <c r="AZ121" s="252"/>
      <c r="BA121" s="252"/>
      <c r="BB121" s="252"/>
      <c r="BC121" s="252"/>
      <c r="BD121" s="252"/>
      <c r="BE121" s="252"/>
      <c r="BF121" s="252"/>
      <c r="BG121" s="252"/>
      <c r="BH121" s="252"/>
      <c r="BI121" s="252"/>
      <c r="BJ121" s="252"/>
      <c r="BK121" s="252"/>
      <c r="BL121" s="252"/>
      <c r="BM121" s="252"/>
      <c r="BN121" s="252"/>
      <c r="BO121" s="252"/>
      <c r="BP121" s="252"/>
      <c r="BQ121" s="252"/>
      <c r="BR121" s="252"/>
      <c r="BS121" s="252"/>
      <c r="BT121" s="252"/>
    </row>
    <row r="122" spans="1:72" s="253" customFormat="1" ht="15.75" customHeight="1">
      <c r="A122" s="193"/>
      <c r="B122" s="194"/>
      <c r="C122" s="212"/>
      <c r="D122" s="195"/>
      <c r="E122" s="195" t="s">
        <v>106</v>
      </c>
      <c r="F122" s="205" t="s">
        <v>258</v>
      </c>
      <c r="G122" s="206">
        <f>891+949+2144.13+860+952+923+922+954+955+2882+2815+5538</f>
        <v>20785.13</v>
      </c>
      <c r="H122" s="252"/>
      <c r="I122" s="252"/>
      <c r="J122" s="252"/>
      <c r="K122" s="252"/>
      <c r="L122" s="252"/>
      <c r="M122" s="252"/>
      <c r="N122" s="252"/>
      <c r="O122" s="252"/>
      <c r="P122" s="252"/>
      <c r="Q122" s="252"/>
      <c r="R122" s="252"/>
      <c r="S122" s="252"/>
      <c r="T122" s="252"/>
      <c r="U122" s="252"/>
      <c r="V122" s="252"/>
      <c r="W122" s="252"/>
      <c r="X122" s="252"/>
      <c r="Y122" s="252"/>
      <c r="Z122" s="252"/>
      <c r="AA122" s="252"/>
      <c r="AB122" s="252"/>
      <c r="AC122" s="252"/>
      <c r="AD122" s="252"/>
      <c r="AE122" s="252"/>
      <c r="AF122" s="252"/>
      <c r="AG122" s="252"/>
      <c r="AH122" s="252"/>
      <c r="AI122" s="252"/>
      <c r="AJ122" s="252"/>
      <c r="AK122" s="252"/>
      <c r="AL122" s="252"/>
      <c r="AM122" s="252"/>
      <c r="AN122" s="252"/>
      <c r="AO122" s="252"/>
      <c r="AP122" s="252"/>
      <c r="AQ122" s="252"/>
      <c r="AR122" s="252"/>
      <c r="AS122" s="252"/>
      <c r="AT122" s="252"/>
      <c r="AU122" s="252"/>
      <c r="AV122" s="252"/>
      <c r="AW122" s="252"/>
      <c r="AX122" s="252"/>
      <c r="AY122" s="252"/>
      <c r="AZ122" s="252"/>
      <c r="BA122" s="252"/>
      <c r="BB122" s="252"/>
      <c r="BC122" s="252"/>
      <c r="BD122" s="252"/>
      <c r="BE122" s="252"/>
      <c r="BF122" s="252"/>
      <c r="BG122" s="252"/>
      <c r="BH122" s="252"/>
      <c r="BI122" s="252"/>
      <c r="BJ122" s="252"/>
      <c r="BK122" s="252"/>
      <c r="BL122" s="252"/>
      <c r="BM122" s="252"/>
      <c r="BN122" s="252"/>
      <c r="BO122" s="252"/>
      <c r="BP122" s="252"/>
      <c r="BQ122" s="252"/>
      <c r="BR122" s="252"/>
      <c r="BS122" s="252"/>
      <c r="BT122" s="252"/>
    </row>
    <row r="123" spans="1:72" s="253" customFormat="1" ht="15.75" customHeight="1">
      <c r="A123" s="193"/>
      <c r="B123" s="194"/>
      <c r="C123" s="212"/>
      <c r="D123" s="195"/>
      <c r="E123" s="195" t="s">
        <v>275</v>
      </c>
      <c r="F123" s="205" t="s">
        <v>258</v>
      </c>
      <c r="G123" s="206">
        <f>100</f>
        <v>100</v>
      </c>
      <c r="H123" s="252"/>
      <c r="I123" s="252"/>
      <c r="J123" s="252"/>
      <c r="K123" s="252"/>
      <c r="L123" s="252"/>
      <c r="M123" s="252"/>
      <c r="N123" s="252"/>
      <c r="O123" s="252"/>
      <c r="P123" s="252"/>
      <c r="Q123" s="252"/>
      <c r="R123" s="252"/>
      <c r="S123" s="252"/>
      <c r="T123" s="252"/>
      <c r="U123" s="252"/>
      <c r="V123" s="252"/>
      <c r="W123" s="252"/>
      <c r="X123" s="252"/>
      <c r="Y123" s="252"/>
      <c r="Z123" s="252"/>
      <c r="AA123" s="252"/>
      <c r="AB123" s="252"/>
      <c r="AC123" s="252"/>
      <c r="AD123" s="252"/>
      <c r="AE123" s="252"/>
      <c r="AF123" s="252"/>
      <c r="AG123" s="252"/>
      <c r="AH123" s="252"/>
      <c r="AI123" s="252"/>
      <c r="AJ123" s="252"/>
      <c r="AK123" s="252"/>
      <c r="AL123" s="252"/>
      <c r="AM123" s="252"/>
      <c r="AN123" s="252"/>
      <c r="AO123" s="252"/>
      <c r="AP123" s="252"/>
      <c r="AQ123" s="252"/>
      <c r="AR123" s="252"/>
      <c r="AS123" s="252"/>
      <c r="AT123" s="252"/>
      <c r="AU123" s="252"/>
      <c r="AV123" s="252"/>
      <c r="AW123" s="252"/>
      <c r="AX123" s="252"/>
      <c r="AY123" s="252"/>
      <c r="AZ123" s="252"/>
      <c r="BA123" s="252"/>
      <c r="BB123" s="252"/>
      <c r="BC123" s="252"/>
      <c r="BD123" s="252"/>
      <c r="BE123" s="252"/>
      <c r="BF123" s="252"/>
      <c r="BG123" s="252"/>
      <c r="BH123" s="252"/>
      <c r="BI123" s="252"/>
      <c r="BJ123" s="252"/>
      <c r="BK123" s="252"/>
      <c r="BL123" s="252"/>
      <c r="BM123" s="252"/>
      <c r="BN123" s="252"/>
      <c r="BO123" s="252"/>
      <c r="BP123" s="252"/>
      <c r="BQ123" s="252"/>
      <c r="BR123" s="252"/>
      <c r="BS123" s="252"/>
      <c r="BT123" s="252"/>
    </row>
    <row r="124" spans="1:72" s="253" customFormat="1" ht="15.75" customHeight="1">
      <c r="A124" s="193"/>
      <c r="B124" s="194"/>
      <c r="C124" s="212"/>
      <c r="D124" s="195"/>
      <c r="E124" s="195" t="s">
        <v>282</v>
      </c>
      <c r="F124" s="205" t="s">
        <v>258</v>
      </c>
      <c r="G124" s="206">
        <f>1000</f>
        <v>1000</v>
      </c>
      <c r="H124" s="252"/>
      <c r="I124" s="252"/>
      <c r="J124" s="252"/>
      <c r="K124" s="252"/>
      <c r="L124" s="252"/>
      <c r="M124" s="252"/>
      <c r="N124" s="252"/>
      <c r="O124" s="252"/>
      <c r="P124" s="252"/>
      <c r="Q124" s="252"/>
      <c r="R124" s="252"/>
      <c r="S124" s="252"/>
      <c r="T124" s="252"/>
      <c r="U124" s="252"/>
      <c r="V124" s="252"/>
      <c r="W124" s="252"/>
      <c r="X124" s="252"/>
      <c r="Y124" s="252"/>
      <c r="Z124" s="252"/>
      <c r="AA124" s="252"/>
      <c r="AB124" s="252"/>
      <c r="AC124" s="252"/>
      <c r="AD124" s="252"/>
      <c r="AE124" s="252"/>
      <c r="AF124" s="252"/>
      <c r="AG124" s="252"/>
      <c r="AH124" s="252"/>
      <c r="AI124" s="252"/>
      <c r="AJ124" s="252"/>
      <c r="AK124" s="252"/>
      <c r="AL124" s="252"/>
      <c r="AM124" s="252"/>
      <c r="AN124" s="252"/>
      <c r="AO124" s="252"/>
      <c r="AP124" s="252"/>
      <c r="AQ124" s="252"/>
      <c r="AR124" s="252"/>
      <c r="AS124" s="252"/>
      <c r="AT124" s="252"/>
      <c r="AU124" s="252"/>
      <c r="AV124" s="252"/>
      <c r="AW124" s="252"/>
      <c r="AX124" s="252"/>
      <c r="AY124" s="252"/>
      <c r="AZ124" s="252"/>
      <c r="BA124" s="252"/>
      <c r="BB124" s="252"/>
      <c r="BC124" s="252"/>
      <c r="BD124" s="252"/>
      <c r="BE124" s="252"/>
      <c r="BF124" s="252"/>
      <c r="BG124" s="252"/>
      <c r="BH124" s="252"/>
      <c r="BI124" s="252"/>
      <c r="BJ124" s="252"/>
      <c r="BK124" s="252"/>
      <c r="BL124" s="252"/>
      <c r="BM124" s="252"/>
      <c r="BN124" s="252"/>
      <c r="BO124" s="252"/>
      <c r="BP124" s="252"/>
      <c r="BQ124" s="252"/>
      <c r="BR124" s="252"/>
      <c r="BS124" s="252"/>
      <c r="BT124" s="252"/>
    </row>
    <row r="125" spans="1:72" s="253" customFormat="1" ht="6.75" customHeight="1">
      <c r="A125" s="193"/>
      <c r="B125" s="194"/>
      <c r="C125" s="212"/>
      <c r="D125" s="195"/>
      <c r="E125" s="196"/>
      <c r="F125" s="198"/>
      <c r="G125" s="210"/>
      <c r="H125" s="252"/>
      <c r="I125" s="252"/>
      <c r="J125" s="252"/>
      <c r="K125" s="252"/>
      <c r="L125" s="252"/>
      <c r="M125" s="252"/>
      <c r="N125" s="252"/>
      <c r="O125" s="252"/>
      <c r="P125" s="252"/>
      <c r="Q125" s="252"/>
      <c r="R125" s="252"/>
      <c r="S125" s="252"/>
      <c r="T125" s="252"/>
      <c r="U125" s="252"/>
      <c r="V125" s="252"/>
      <c r="W125" s="252"/>
      <c r="X125" s="252"/>
      <c r="Y125" s="252"/>
      <c r="Z125" s="252"/>
      <c r="AA125" s="252"/>
      <c r="AB125" s="252"/>
      <c r="AC125" s="252"/>
      <c r="AD125" s="252"/>
      <c r="AE125" s="252"/>
      <c r="AF125" s="252"/>
      <c r="AG125" s="252"/>
      <c r="AH125" s="252"/>
      <c r="AI125" s="252"/>
      <c r="AJ125" s="252"/>
      <c r="AK125" s="252"/>
      <c r="AL125" s="252"/>
      <c r="AM125" s="252"/>
      <c r="AN125" s="252"/>
      <c r="AO125" s="252"/>
      <c r="AP125" s="252"/>
      <c r="AQ125" s="252"/>
      <c r="AR125" s="252"/>
      <c r="AS125" s="252"/>
      <c r="AT125" s="252"/>
      <c r="AU125" s="252"/>
      <c r="AV125" s="252"/>
      <c r="AW125" s="252"/>
      <c r="AX125" s="252"/>
      <c r="AY125" s="252"/>
      <c r="AZ125" s="252"/>
      <c r="BA125" s="252"/>
      <c r="BB125" s="252"/>
      <c r="BC125" s="252"/>
      <c r="BD125" s="252"/>
      <c r="BE125" s="252"/>
      <c r="BF125" s="252"/>
      <c r="BG125" s="252"/>
      <c r="BH125" s="252"/>
      <c r="BI125" s="252"/>
      <c r="BJ125" s="252"/>
      <c r="BK125" s="252"/>
      <c r="BL125" s="252"/>
      <c r="BM125" s="252"/>
      <c r="BN125" s="252"/>
      <c r="BO125" s="252"/>
      <c r="BP125" s="252"/>
      <c r="BQ125" s="252"/>
      <c r="BR125" s="252"/>
      <c r="BS125" s="252"/>
      <c r="BT125" s="252"/>
    </row>
    <row r="126" spans="1:72" s="253" customFormat="1" ht="15.75" customHeight="1">
      <c r="A126" s="193"/>
      <c r="B126" s="255" t="s">
        <v>32</v>
      </c>
      <c r="C126" s="195" t="s">
        <v>279</v>
      </c>
      <c r="D126" s="195" t="s">
        <v>291</v>
      </c>
      <c r="E126" s="196" t="s">
        <v>258</v>
      </c>
      <c r="F126" s="198" t="s">
        <v>258</v>
      </c>
      <c r="G126" s="197">
        <f>SUM(G128)</f>
        <v>206623.75</v>
      </c>
      <c r="H126" s="252"/>
      <c r="I126" s="252"/>
      <c r="J126" s="252"/>
      <c r="K126" s="252"/>
      <c r="L126" s="252"/>
      <c r="M126" s="252"/>
      <c r="N126" s="252"/>
      <c r="O126" s="252"/>
      <c r="P126" s="252"/>
      <c r="Q126" s="252"/>
      <c r="R126" s="252"/>
      <c r="S126" s="252"/>
      <c r="T126" s="252"/>
      <c r="U126" s="252"/>
      <c r="V126" s="252"/>
      <c r="W126" s="252"/>
      <c r="X126" s="252"/>
      <c r="Y126" s="252"/>
      <c r="Z126" s="252"/>
      <c r="AA126" s="252"/>
      <c r="AB126" s="252"/>
      <c r="AC126" s="252"/>
      <c r="AD126" s="252"/>
      <c r="AE126" s="252"/>
      <c r="AF126" s="252"/>
      <c r="AG126" s="252"/>
      <c r="AH126" s="252"/>
      <c r="AI126" s="252"/>
      <c r="AJ126" s="252"/>
      <c r="AK126" s="252"/>
      <c r="AL126" s="252"/>
      <c r="AM126" s="252"/>
      <c r="AN126" s="252"/>
      <c r="AO126" s="252"/>
      <c r="AP126" s="252"/>
      <c r="AQ126" s="252"/>
      <c r="AR126" s="252"/>
      <c r="AS126" s="252"/>
      <c r="AT126" s="252"/>
      <c r="AU126" s="252"/>
      <c r="AV126" s="252"/>
      <c r="AW126" s="252"/>
      <c r="AX126" s="252"/>
      <c r="AY126" s="252"/>
      <c r="AZ126" s="252"/>
      <c r="BA126" s="252"/>
      <c r="BB126" s="252"/>
      <c r="BC126" s="252"/>
      <c r="BD126" s="252"/>
      <c r="BE126" s="252"/>
      <c r="BF126" s="252"/>
      <c r="BG126" s="252"/>
      <c r="BH126" s="252"/>
      <c r="BI126" s="252"/>
      <c r="BJ126" s="252"/>
      <c r="BK126" s="252"/>
      <c r="BL126" s="252"/>
      <c r="BM126" s="252"/>
      <c r="BN126" s="252"/>
      <c r="BO126" s="252"/>
      <c r="BP126" s="252"/>
      <c r="BQ126" s="252"/>
      <c r="BR126" s="252"/>
      <c r="BS126" s="252"/>
      <c r="BT126" s="252"/>
    </row>
    <row r="127" spans="1:72" s="253" customFormat="1" ht="7.5" customHeight="1">
      <c r="A127" s="193"/>
      <c r="B127" s="194"/>
      <c r="C127" s="212"/>
      <c r="D127" s="195"/>
      <c r="E127" s="195"/>
      <c r="F127" s="205"/>
      <c r="G127" s="206"/>
      <c r="H127" s="252"/>
      <c r="I127" s="252"/>
      <c r="J127" s="252"/>
      <c r="K127" s="252"/>
      <c r="L127" s="252"/>
      <c r="M127" s="252"/>
      <c r="N127" s="252"/>
      <c r="O127" s="252"/>
      <c r="P127" s="252"/>
      <c r="Q127" s="252"/>
      <c r="R127" s="252"/>
      <c r="S127" s="252"/>
      <c r="T127" s="252"/>
      <c r="U127" s="252"/>
      <c r="V127" s="252"/>
      <c r="W127" s="252"/>
      <c r="X127" s="252"/>
      <c r="Y127" s="252"/>
      <c r="Z127" s="252"/>
      <c r="AA127" s="252"/>
      <c r="AB127" s="252"/>
      <c r="AC127" s="252"/>
      <c r="AD127" s="252"/>
      <c r="AE127" s="252"/>
      <c r="AF127" s="252"/>
      <c r="AG127" s="252"/>
      <c r="AH127" s="252"/>
      <c r="AI127" s="252"/>
      <c r="AJ127" s="252"/>
      <c r="AK127" s="252"/>
      <c r="AL127" s="252"/>
      <c r="AM127" s="252"/>
      <c r="AN127" s="252"/>
      <c r="AO127" s="252"/>
      <c r="AP127" s="252"/>
      <c r="AQ127" s="252"/>
      <c r="AR127" s="252"/>
      <c r="AS127" s="252"/>
      <c r="AT127" s="252"/>
      <c r="AU127" s="252"/>
      <c r="AV127" s="252"/>
      <c r="AW127" s="252"/>
      <c r="AX127" s="252"/>
      <c r="AY127" s="252"/>
      <c r="AZ127" s="252"/>
      <c r="BA127" s="252"/>
      <c r="BB127" s="252"/>
      <c r="BC127" s="252"/>
      <c r="BD127" s="252"/>
      <c r="BE127" s="252"/>
      <c r="BF127" s="252"/>
      <c r="BG127" s="252"/>
      <c r="BH127" s="252"/>
      <c r="BI127" s="252"/>
      <c r="BJ127" s="252"/>
      <c r="BK127" s="252"/>
      <c r="BL127" s="252"/>
      <c r="BM127" s="252"/>
      <c r="BN127" s="252"/>
      <c r="BO127" s="252"/>
      <c r="BP127" s="252"/>
      <c r="BQ127" s="252"/>
      <c r="BR127" s="252"/>
      <c r="BS127" s="252"/>
      <c r="BT127" s="252"/>
    </row>
    <row r="128" spans="1:72" s="253" customFormat="1" ht="15.75" customHeight="1">
      <c r="A128" s="193"/>
      <c r="B128" s="194"/>
      <c r="C128" s="212"/>
      <c r="D128" s="195"/>
      <c r="E128" s="195"/>
      <c r="F128" s="205"/>
      <c r="G128" s="254">
        <f>SUM(G129:G133)</f>
        <v>206623.75</v>
      </c>
      <c r="H128" s="252"/>
      <c r="I128" s="252"/>
      <c r="J128" s="252"/>
      <c r="K128" s="252"/>
      <c r="L128" s="252"/>
      <c r="M128" s="252"/>
      <c r="N128" s="252"/>
      <c r="O128" s="252"/>
      <c r="P128" s="252"/>
      <c r="Q128" s="252"/>
      <c r="R128" s="252"/>
      <c r="S128" s="252"/>
      <c r="T128" s="252"/>
      <c r="U128" s="252"/>
      <c r="V128" s="252"/>
      <c r="W128" s="252"/>
      <c r="X128" s="252"/>
      <c r="Y128" s="252"/>
      <c r="Z128" s="252"/>
      <c r="AA128" s="252"/>
      <c r="AB128" s="252"/>
      <c r="AC128" s="252"/>
      <c r="AD128" s="252"/>
      <c r="AE128" s="252"/>
      <c r="AF128" s="252"/>
      <c r="AG128" s="252"/>
      <c r="AH128" s="252"/>
      <c r="AI128" s="252"/>
      <c r="AJ128" s="252"/>
      <c r="AK128" s="252"/>
      <c r="AL128" s="252"/>
      <c r="AM128" s="252"/>
      <c r="AN128" s="252"/>
      <c r="AO128" s="252"/>
      <c r="AP128" s="252"/>
      <c r="AQ128" s="252"/>
      <c r="AR128" s="252"/>
      <c r="AS128" s="252"/>
      <c r="AT128" s="252"/>
      <c r="AU128" s="252"/>
      <c r="AV128" s="252"/>
      <c r="AW128" s="252"/>
      <c r="AX128" s="252"/>
      <c r="AY128" s="252"/>
      <c r="AZ128" s="252"/>
      <c r="BA128" s="252"/>
      <c r="BB128" s="252"/>
      <c r="BC128" s="252"/>
      <c r="BD128" s="252"/>
      <c r="BE128" s="252"/>
      <c r="BF128" s="252"/>
      <c r="BG128" s="252"/>
      <c r="BH128" s="252"/>
      <c r="BI128" s="252"/>
      <c r="BJ128" s="252"/>
      <c r="BK128" s="252"/>
      <c r="BL128" s="252"/>
      <c r="BM128" s="252"/>
      <c r="BN128" s="252"/>
      <c r="BO128" s="252"/>
      <c r="BP128" s="252"/>
      <c r="BQ128" s="252"/>
      <c r="BR128" s="252"/>
      <c r="BS128" s="252"/>
      <c r="BT128" s="252"/>
    </row>
    <row r="129" spans="1:72" s="253" customFormat="1" ht="15.75" customHeight="1">
      <c r="A129" s="193"/>
      <c r="B129" s="194"/>
      <c r="C129" s="212"/>
      <c r="D129" s="195"/>
      <c r="E129" s="195" t="s">
        <v>106</v>
      </c>
      <c r="F129" s="205" t="s">
        <v>258</v>
      </c>
      <c r="G129" s="206">
        <f>12739+1660+26948.75+13410+12502+14374+6664+14371+14870+16879+9370+4989.03+31140</f>
        <v>179916.78</v>
      </c>
      <c r="H129" s="252"/>
      <c r="I129" s="252"/>
      <c r="J129" s="252"/>
      <c r="K129" s="252"/>
      <c r="L129" s="252"/>
      <c r="M129" s="252"/>
      <c r="N129" s="252"/>
      <c r="O129" s="252"/>
      <c r="P129" s="252"/>
      <c r="Q129" s="252"/>
      <c r="R129" s="252"/>
      <c r="S129" s="252"/>
      <c r="T129" s="252"/>
      <c r="U129" s="252"/>
      <c r="V129" s="252"/>
      <c r="W129" s="252"/>
      <c r="X129" s="252"/>
      <c r="Y129" s="252"/>
      <c r="Z129" s="252"/>
      <c r="AA129" s="252"/>
      <c r="AB129" s="252"/>
      <c r="AC129" s="252"/>
      <c r="AD129" s="252"/>
      <c r="AE129" s="252"/>
      <c r="AF129" s="252"/>
      <c r="AG129" s="252"/>
      <c r="AH129" s="252"/>
      <c r="AI129" s="252"/>
      <c r="AJ129" s="252"/>
      <c r="AK129" s="252"/>
      <c r="AL129" s="252"/>
      <c r="AM129" s="252"/>
      <c r="AN129" s="252"/>
      <c r="AO129" s="252"/>
      <c r="AP129" s="252"/>
      <c r="AQ129" s="252"/>
      <c r="AR129" s="252"/>
      <c r="AS129" s="252"/>
      <c r="AT129" s="252"/>
      <c r="AU129" s="252"/>
      <c r="AV129" s="252"/>
      <c r="AW129" s="252"/>
      <c r="AX129" s="252"/>
      <c r="AY129" s="252"/>
      <c r="AZ129" s="252"/>
      <c r="BA129" s="252"/>
      <c r="BB129" s="252"/>
      <c r="BC129" s="252"/>
      <c r="BD129" s="252"/>
      <c r="BE129" s="252"/>
      <c r="BF129" s="252"/>
      <c r="BG129" s="252"/>
      <c r="BH129" s="252"/>
      <c r="BI129" s="252"/>
      <c r="BJ129" s="252"/>
      <c r="BK129" s="252"/>
      <c r="BL129" s="252"/>
      <c r="BM129" s="252"/>
      <c r="BN129" s="252"/>
      <c r="BO129" s="252"/>
      <c r="BP129" s="252"/>
      <c r="BQ129" s="252"/>
      <c r="BR129" s="252"/>
      <c r="BS129" s="252"/>
      <c r="BT129" s="252"/>
    </row>
    <row r="130" spans="1:72" s="253" customFormat="1" ht="15.75" customHeight="1">
      <c r="A130" s="193"/>
      <c r="B130" s="194"/>
      <c r="C130" s="212"/>
      <c r="D130" s="195"/>
      <c r="E130" s="195" t="s">
        <v>275</v>
      </c>
      <c r="F130" s="205" t="s">
        <v>258</v>
      </c>
      <c r="G130" s="206">
        <f>539+301</f>
        <v>840</v>
      </c>
      <c r="H130" s="252"/>
      <c r="I130" s="252"/>
      <c r="J130" s="252"/>
      <c r="K130" s="252"/>
      <c r="L130" s="252"/>
      <c r="M130" s="252"/>
      <c r="N130" s="252"/>
      <c r="O130" s="252"/>
      <c r="P130" s="252"/>
      <c r="Q130" s="252"/>
      <c r="R130" s="252"/>
      <c r="S130" s="252"/>
      <c r="T130" s="252"/>
      <c r="U130" s="252"/>
      <c r="V130" s="252"/>
      <c r="W130" s="252"/>
      <c r="X130" s="252"/>
      <c r="Y130" s="252"/>
      <c r="Z130" s="252"/>
      <c r="AA130" s="252"/>
      <c r="AB130" s="252"/>
      <c r="AC130" s="252"/>
      <c r="AD130" s="252"/>
      <c r="AE130" s="252"/>
      <c r="AF130" s="252"/>
      <c r="AG130" s="252"/>
      <c r="AH130" s="252"/>
      <c r="AI130" s="252"/>
      <c r="AJ130" s="252"/>
      <c r="AK130" s="252"/>
      <c r="AL130" s="252"/>
      <c r="AM130" s="252"/>
      <c r="AN130" s="252"/>
      <c r="AO130" s="252"/>
      <c r="AP130" s="252"/>
      <c r="AQ130" s="252"/>
      <c r="AR130" s="252"/>
      <c r="AS130" s="252"/>
      <c r="AT130" s="252"/>
      <c r="AU130" s="252"/>
      <c r="AV130" s="252"/>
      <c r="AW130" s="252"/>
      <c r="AX130" s="252"/>
      <c r="AY130" s="252"/>
      <c r="AZ130" s="252"/>
      <c r="BA130" s="252"/>
      <c r="BB130" s="252"/>
      <c r="BC130" s="252"/>
      <c r="BD130" s="252"/>
      <c r="BE130" s="252"/>
      <c r="BF130" s="252"/>
      <c r="BG130" s="252"/>
      <c r="BH130" s="252"/>
      <c r="BI130" s="252"/>
      <c r="BJ130" s="252"/>
      <c r="BK130" s="252"/>
      <c r="BL130" s="252"/>
      <c r="BM130" s="252"/>
      <c r="BN130" s="252"/>
      <c r="BO130" s="252"/>
      <c r="BP130" s="252"/>
      <c r="BQ130" s="252"/>
      <c r="BR130" s="252"/>
      <c r="BS130" s="252"/>
      <c r="BT130" s="252"/>
    </row>
    <row r="131" spans="1:72" s="253" customFormat="1" ht="15.75" customHeight="1">
      <c r="A131" s="193"/>
      <c r="B131" s="194"/>
      <c r="C131" s="212"/>
      <c r="D131" s="195"/>
      <c r="E131" s="195" t="s">
        <v>281</v>
      </c>
      <c r="F131" s="205" t="s">
        <v>258</v>
      </c>
      <c r="G131" s="206">
        <f>9434+1915-316.43</f>
        <v>11032.57</v>
      </c>
      <c r="H131" s="252"/>
      <c r="I131" s="252"/>
      <c r="J131" s="252"/>
      <c r="K131" s="252"/>
      <c r="L131" s="252"/>
      <c r="M131" s="252"/>
      <c r="N131" s="252"/>
      <c r="O131" s="252"/>
      <c r="P131" s="252"/>
      <c r="Q131" s="252"/>
      <c r="R131" s="252"/>
      <c r="S131" s="252"/>
      <c r="T131" s="252"/>
      <c r="U131" s="252"/>
      <c r="V131" s="252"/>
      <c r="W131" s="252"/>
      <c r="X131" s="252"/>
      <c r="Y131" s="252"/>
      <c r="Z131" s="252"/>
      <c r="AA131" s="252"/>
      <c r="AB131" s="252"/>
      <c r="AC131" s="252"/>
      <c r="AD131" s="252"/>
      <c r="AE131" s="252"/>
      <c r="AF131" s="252"/>
      <c r="AG131" s="252"/>
      <c r="AH131" s="252"/>
      <c r="AI131" s="252"/>
      <c r="AJ131" s="252"/>
      <c r="AK131" s="252"/>
      <c r="AL131" s="252"/>
      <c r="AM131" s="252"/>
      <c r="AN131" s="252"/>
      <c r="AO131" s="252"/>
      <c r="AP131" s="252"/>
      <c r="AQ131" s="252"/>
      <c r="AR131" s="252"/>
      <c r="AS131" s="252"/>
      <c r="AT131" s="252"/>
      <c r="AU131" s="252"/>
      <c r="AV131" s="252"/>
      <c r="AW131" s="252"/>
      <c r="AX131" s="252"/>
      <c r="AY131" s="252"/>
      <c r="AZ131" s="252"/>
      <c r="BA131" s="252"/>
      <c r="BB131" s="252"/>
      <c r="BC131" s="252"/>
      <c r="BD131" s="252"/>
      <c r="BE131" s="252"/>
      <c r="BF131" s="252"/>
      <c r="BG131" s="252"/>
      <c r="BH131" s="252"/>
      <c r="BI131" s="252"/>
      <c r="BJ131" s="252"/>
      <c r="BK131" s="252"/>
      <c r="BL131" s="252"/>
      <c r="BM131" s="252"/>
      <c r="BN131" s="252"/>
      <c r="BO131" s="252"/>
      <c r="BP131" s="252"/>
      <c r="BQ131" s="252"/>
      <c r="BR131" s="252"/>
      <c r="BS131" s="252"/>
      <c r="BT131" s="252"/>
    </row>
    <row r="132" spans="1:72" s="253" customFormat="1" ht="15.75" customHeight="1">
      <c r="A132" s="193"/>
      <c r="B132" s="194"/>
      <c r="C132" s="212"/>
      <c r="D132" s="195"/>
      <c r="E132" s="195" t="s">
        <v>267</v>
      </c>
      <c r="F132" s="205" t="s">
        <v>258</v>
      </c>
      <c r="G132" s="206">
        <f>1839+436-184.6</f>
        <v>2090.4</v>
      </c>
      <c r="H132" s="252"/>
      <c r="I132" s="252"/>
      <c r="J132" s="252"/>
      <c r="K132" s="252"/>
      <c r="L132" s="252"/>
      <c r="M132" s="252"/>
      <c r="N132" s="252"/>
      <c r="O132" s="252"/>
      <c r="P132" s="252"/>
      <c r="Q132" s="252"/>
      <c r="R132" s="252"/>
      <c r="S132" s="252"/>
      <c r="T132" s="252"/>
      <c r="U132" s="252"/>
      <c r="V132" s="252"/>
      <c r="W132" s="252"/>
      <c r="X132" s="252"/>
      <c r="Y132" s="252"/>
      <c r="Z132" s="252"/>
      <c r="AA132" s="252"/>
      <c r="AB132" s="252"/>
      <c r="AC132" s="252"/>
      <c r="AD132" s="252"/>
      <c r="AE132" s="252"/>
      <c r="AF132" s="252"/>
      <c r="AG132" s="252"/>
      <c r="AH132" s="252"/>
      <c r="AI132" s="252"/>
      <c r="AJ132" s="252"/>
      <c r="AK132" s="252"/>
      <c r="AL132" s="252"/>
      <c r="AM132" s="252"/>
      <c r="AN132" s="252"/>
      <c r="AO132" s="252"/>
      <c r="AP132" s="252"/>
      <c r="AQ132" s="252"/>
      <c r="AR132" s="252"/>
      <c r="AS132" s="252"/>
      <c r="AT132" s="252"/>
      <c r="AU132" s="252"/>
      <c r="AV132" s="252"/>
      <c r="AW132" s="252"/>
      <c r="AX132" s="252"/>
      <c r="AY132" s="252"/>
      <c r="AZ132" s="252"/>
      <c r="BA132" s="252"/>
      <c r="BB132" s="252"/>
      <c r="BC132" s="252"/>
      <c r="BD132" s="252"/>
      <c r="BE132" s="252"/>
      <c r="BF132" s="252"/>
      <c r="BG132" s="252"/>
      <c r="BH132" s="252"/>
      <c r="BI132" s="252"/>
      <c r="BJ132" s="252"/>
      <c r="BK132" s="252"/>
      <c r="BL132" s="252"/>
      <c r="BM132" s="252"/>
      <c r="BN132" s="252"/>
      <c r="BO132" s="252"/>
      <c r="BP132" s="252"/>
      <c r="BQ132" s="252"/>
      <c r="BR132" s="252"/>
      <c r="BS132" s="252"/>
      <c r="BT132" s="252"/>
    </row>
    <row r="133" spans="1:72" s="253" customFormat="1" ht="15.75" customHeight="1">
      <c r="A133" s="193"/>
      <c r="B133" s="194"/>
      <c r="C133" s="212"/>
      <c r="D133" s="195"/>
      <c r="E133" s="195" t="s">
        <v>282</v>
      </c>
      <c r="F133" s="205" t="s">
        <v>258</v>
      </c>
      <c r="G133" s="206">
        <f>7648+5096</f>
        <v>12744</v>
      </c>
      <c r="H133" s="252"/>
      <c r="I133" s="252"/>
      <c r="J133" s="252"/>
      <c r="K133" s="252"/>
      <c r="L133" s="252"/>
      <c r="M133" s="252"/>
      <c r="N133" s="252"/>
      <c r="O133" s="252"/>
      <c r="P133" s="252"/>
      <c r="Q133" s="252"/>
      <c r="R133" s="252"/>
      <c r="S133" s="252"/>
      <c r="T133" s="252"/>
      <c r="U133" s="252"/>
      <c r="V133" s="252"/>
      <c r="W133" s="252"/>
      <c r="X133" s="252"/>
      <c r="Y133" s="252"/>
      <c r="Z133" s="252"/>
      <c r="AA133" s="252"/>
      <c r="AB133" s="252"/>
      <c r="AC133" s="252"/>
      <c r="AD133" s="252"/>
      <c r="AE133" s="252"/>
      <c r="AF133" s="252"/>
      <c r="AG133" s="252"/>
      <c r="AH133" s="252"/>
      <c r="AI133" s="252"/>
      <c r="AJ133" s="252"/>
      <c r="AK133" s="252"/>
      <c r="AL133" s="252"/>
      <c r="AM133" s="252"/>
      <c r="AN133" s="252"/>
      <c r="AO133" s="252"/>
      <c r="AP133" s="252"/>
      <c r="AQ133" s="252"/>
      <c r="AR133" s="252"/>
      <c r="AS133" s="252"/>
      <c r="AT133" s="252"/>
      <c r="AU133" s="252"/>
      <c r="AV133" s="252"/>
      <c r="AW133" s="252"/>
      <c r="AX133" s="252"/>
      <c r="AY133" s="252"/>
      <c r="AZ133" s="252"/>
      <c r="BA133" s="252"/>
      <c r="BB133" s="252"/>
      <c r="BC133" s="252"/>
      <c r="BD133" s="252"/>
      <c r="BE133" s="252"/>
      <c r="BF133" s="252"/>
      <c r="BG133" s="252"/>
      <c r="BH133" s="252"/>
      <c r="BI133" s="252"/>
      <c r="BJ133" s="252"/>
      <c r="BK133" s="252"/>
      <c r="BL133" s="252"/>
      <c r="BM133" s="252"/>
      <c r="BN133" s="252"/>
      <c r="BO133" s="252"/>
      <c r="BP133" s="252"/>
      <c r="BQ133" s="252"/>
      <c r="BR133" s="252"/>
      <c r="BS133" s="252"/>
      <c r="BT133" s="252"/>
    </row>
    <row r="134" spans="1:72" s="253" customFormat="1" ht="7.5" customHeight="1">
      <c r="A134" s="193"/>
      <c r="B134" s="194"/>
      <c r="C134" s="212"/>
      <c r="D134" s="195"/>
      <c r="E134" s="196"/>
      <c r="F134" s="198"/>
      <c r="G134" s="210"/>
      <c r="H134" s="252"/>
      <c r="I134" s="252"/>
      <c r="J134" s="252"/>
      <c r="K134" s="252"/>
      <c r="L134" s="252"/>
      <c r="M134" s="252"/>
      <c r="N134" s="252"/>
      <c r="O134" s="252"/>
      <c r="P134" s="252"/>
      <c r="Q134" s="252"/>
      <c r="R134" s="252"/>
      <c r="S134" s="252"/>
      <c r="T134" s="252"/>
      <c r="U134" s="252"/>
      <c r="V134" s="252"/>
      <c r="W134" s="252"/>
      <c r="X134" s="252"/>
      <c r="Y134" s="252"/>
      <c r="Z134" s="252"/>
      <c r="AA134" s="252"/>
      <c r="AB134" s="252"/>
      <c r="AC134" s="252"/>
      <c r="AD134" s="252"/>
      <c r="AE134" s="252"/>
      <c r="AF134" s="252"/>
      <c r="AG134" s="252"/>
      <c r="AH134" s="252"/>
      <c r="AI134" s="252"/>
      <c r="AJ134" s="252"/>
      <c r="AK134" s="252"/>
      <c r="AL134" s="252"/>
      <c r="AM134" s="252"/>
      <c r="AN134" s="252"/>
      <c r="AO134" s="252"/>
      <c r="AP134" s="252"/>
      <c r="AQ134" s="252"/>
      <c r="AR134" s="252"/>
      <c r="AS134" s="252"/>
      <c r="AT134" s="252"/>
      <c r="AU134" s="252"/>
      <c r="AV134" s="252"/>
      <c r="AW134" s="252"/>
      <c r="AX134" s="252"/>
      <c r="AY134" s="252"/>
      <c r="AZ134" s="252"/>
      <c r="BA134" s="252"/>
      <c r="BB134" s="252"/>
      <c r="BC134" s="252"/>
      <c r="BD134" s="252"/>
      <c r="BE134" s="252"/>
      <c r="BF134" s="252"/>
      <c r="BG134" s="252"/>
      <c r="BH134" s="252"/>
      <c r="BI134" s="252"/>
      <c r="BJ134" s="252"/>
      <c r="BK134" s="252"/>
      <c r="BL134" s="252"/>
      <c r="BM134" s="252"/>
      <c r="BN134" s="252"/>
      <c r="BO134" s="252"/>
      <c r="BP134" s="252"/>
      <c r="BQ134" s="252"/>
      <c r="BR134" s="252"/>
      <c r="BS134" s="252"/>
      <c r="BT134" s="252"/>
    </row>
    <row r="135" spans="1:72" s="253" customFormat="1" ht="23.25" customHeight="1">
      <c r="A135" s="193"/>
      <c r="B135" s="257" t="s">
        <v>209</v>
      </c>
      <c r="C135" s="195" t="s">
        <v>279</v>
      </c>
      <c r="D135" s="195" t="s">
        <v>291</v>
      </c>
      <c r="E135" s="196" t="s">
        <v>258</v>
      </c>
      <c r="F135" s="198" t="s">
        <v>258</v>
      </c>
      <c r="G135" s="197">
        <f>SUM(G137)</f>
        <v>105813</v>
      </c>
      <c r="H135" s="252"/>
      <c r="I135" s="252"/>
      <c r="J135" s="252"/>
      <c r="K135" s="252"/>
      <c r="L135" s="252"/>
      <c r="M135" s="252"/>
      <c r="N135" s="252"/>
      <c r="O135" s="252"/>
      <c r="P135" s="252"/>
      <c r="Q135" s="252"/>
      <c r="R135" s="252"/>
      <c r="S135" s="252"/>
      <c r="T135" s="252"/>
      <c r="U135" s="252"/>
      <c r="V135" s="252"/>
      <c r="W135" s="252"/>
      <c r="X135" s="252"/>
      <c r="Y135" s="252"/>
      <c r="Z135" s="252"/>
      <c r="AA135" s="252"/>
      <c r="AB135" s="252"/>
      <c r="AC135" s="252"/>
      <c r="AD135" s="252"/>
      <c r="AE135" s="252"/>
      <c r="AF135" s="252"/>
      <c r="AG135" s="252"/>
      <c r="AH135" s="252"/>
      <c r="AI135" s="252"/>
      <c r="AJ135" s="252"/>
      <c r="AK135" s="252"/>
      <c r="AL135" s="252"/>
      <c r="AM135" s="252"/>
      <c r="AN135" s="252"/>
      <c r="AO135" s="252"/>
      <c r="AP135" s="252"/>
      <c r="AQ135" s="252"/>
      <c r="AR135" s="252"/>
      <c r="AS135" s="252"/>
      <c r="AT135" s="252"/>
      <c r="AU135" s="252"/>
      <c r="AV135" s="252"/>
      <c r="AW135" s="252"/>
      <c r="AX135" s="252"/>
      <c r="AY135" s="252"/>
      <c r="AZ135" s="252"/>
      <c r="BA135" s="252"/>
      <c r="BB135" s="252"/>
      <c r="BC135" s="252"/>
      <c r="BD135" s="252"/>
      <c r="BE135" s="252"/>
      <c r="BF135" s="252"/>
      <c r="BG135" s="252"/>
      <c r="BH135" s="252"/>
      <c r="BI135" s="252"/>
      <c r="BJ135" s="252"/>
      <c r="BK135" s="252"/>
      <c r="BL135" s="252"/>
      <c r="BM135" s="252"/>
      <c r="BN135" s="252"/>
      <c r="BO135" s="252"/>
      <c r="BP135" s="252"/>
      <c r="BQ135" s="252"/>
      <c r="BR135" s="252"/>
      <c r="BS135" s="252"/>
      <c r="BT135" s="252"/>
    </row>
    <row r="136" spans="1:72" s="253" customFormat="1" ht="5.25" customHeight="1">
      <c r="A136" s="193"/>
      <c r="B136" s="194"/>
      <c r="C136" s="212"/>
      <c r="D136" s="195"/>
      <c r="E136" s="195"/>
      <c r="F136" s="205"/>
      <c r="G136" s="206"/>
      <c r="H136" s="252"/>
      <c r="I136" s="252"/>
      <c r="J136" s="252"/>
      <c r="K136" s="252"/>
      <c r="L136" s="252"/>
      <c r="M136" s="252"/>
      <c r="N136" s="252"/>
      <c r="O136" s="252"/>
      <c r="P136" s="252"/>
      <c r="Q136" s="252"/>
      <c r="R136" s="252"/>
      <c r="S136" s="252"/>
      <c r="T136" s="252"/>
      <c r="U136" s="252"/>
      <c r="V136" s="252"/>
      <c r="W136" s="252"/>
      <c r="X136" s="252"/>
      <c r="Y136" s="252"/>
      <c r="Z136" s="252"/>
      <c r="AA136" s="252"/>
      <c r="AB136" s="252"/>
      <c r="AC136" s="252"/>
      <c r="AD136" s="252"/>
      <c r="AE136" s="252"/>
      <c r="AF136" s="252"/>
      <c r="AG136" s="252"/>
      <c r="AH136" s="252"/>
      <c r="AI136" s="252"/>
      <c r="AJ136" s="252"/>
      <c r="AK136" s="252"/>
      <c r="AL136" s="252"/>
      <c r="AM136" s="252"/>
      <c r="AN136" s="252"/>
      <c r="AO136" s="252"/>
      <c r="AP136" s="252"/>
      <c r="AQ136" s="252"/>
      <c r="AR136" s="252"/>
      <c r="AS136" s="252"/>
      <c r="AT136" s="252"/>
      <c r="AU136" s="252"/>
      <c r="AV136" s="252"/>
      <c r="AW136" s="252"/>
      <c r="AX136" s="252"/>
      <c r="AY136" s="252"/>
      <c r="AZ136" s="252"/>
      <c r="BA136" s="252"/>
      <c r="BB136" s="252"/>
      <c r="BC136" s="252"/>
      <c r="BD136" s="252"/>
      <c r="BE136" s="252"/>
      <c r="BF136" s="252"/>
      <c r="BG136" s="252"/>
      <c r="BH136" s="252"/>
      <c r="BI136" s="252"/>
      <c r="BJ136" s="252"/>
      <c r="BK136" s="252"/>
      <c r="BL136" s="252"/>
      <c r="BM136" s="252"/>
      <c r="BN136" s="252"/>
      <c r="BO136" s="252"/>
      <c r="BP136" s="252"/>
      <c r="BQ136" s="252"/>
      <c r="BR136" s="252"/>
      <c r="BS136" s="252"/>
      <c r="BT136" s="252"/>
    </row>
    <row r="137" spans="1:72" s="253" customFormat="1" ht="15.75" customHeight="1">
      <c r="A137" s="193"/>
      <c r="B137" s="194"/>
      <c r="C137" s="212"/>
      <c r="D137" s="195"/>
      <c r="E137" s="195"/>
      <c r="F137" s="205"/>
      <c r="G137" s="254">
        <f>SUM(G138)</f>
        <v>105813</v>
      </c>
      <c r="H137" s="252"/>
      <c r="I137" s="252"/>
      <c r="J137" s="252"/>
      <c r="K137" s="252"/>
      <c r="L137" s="252"/>
      <c r="M137" s="252"/>
      <c r="N137" s="252"/>
      <c r="O137" s="252"/>
      <c r="P137" s="252"/>
      <c r="Q137" s="252"/>
      <c r="R137" s="252"/>
      <c r="S137" s="252"/>
      <c r="T137" s="252"/>
      <c r="U137" s="252"/>
      <c r="V137" s="252"/>
      <c r="W137" s="252"/>
      <c r="X137" s="252"/>
      <c r="Y137" s="252"/>
      <c r="Z137" s="252"/>
      <c r="AA137" s="252"/>
      <c r="AB137" s="252"/>
      <c r="AC137" s="252"/>
      <c r="AD137" s="252"/>
      <c r="AE137" s="252"/>
      <c r="AF137" s="252"/>
      <c r="AG137" s="252"/>
      <c r="AH137" s="252"/>
      <c r="AI137" s="252"/>
      <c r="AJ137" s="252"/>
      <c r="AK137" s="252"/>
      <c r="AL137" s="252"/>
      <c r="AM137" s="252"/>
      <c r="AN137" s="252"/>
      <c r="AO137" s="252"/>
      <c r="AP137" s="252"/>
      <c r="AQ137" s="252"/>
      <c r="AR137" s="252"/>
      <c r="AS137" s="252"/>
      <c r="AT137" s="252"/>
      <c r="AU137" s="252"/>
      <c r="AV137" s="252"/>
      <c r="AW137" s="252"/>
      <c r="AX137" s="252"/>
      <c r="AY137" s="252"/>
      <c r="AZ137" s="252"/>
      <c r="BA137" s="252"/>
      <c r="BB137" s="252"/>
      <c r="BC137" s="252"/>
      <c r="BD137" s="252"/>
      <c r="BE137" s="252"/>
      <c r="BF137" s="252"/>
      <c r="BG137" s="252"/>
      <c r="BH137" s="252"/>
      <c r="BI137" s="252"/>
      <c r="BJ137" s="252"/>
      <c r="BK137" s="252"/>
      <c r="BL137" s="252"/>
      <c r="BM137" s="252"/>
      <c r="BN137" s="252"/>
      <c r="BO137" s="252"/>
      <c r="BP137" s="252"/>
      <c r="BQ137" s="252"/>
      <c r="BR137" s="252"/>
      <c r="BS137" s="252"/>
      <c r="BT137" s="252"/>
    </row>
    <row r="138" spans="1:72" s="253" customFormat="1" ht="15.75" customHeight="1">
      <c r="A138" s="193"/>
      <c r="B138" s="194"/>
      <c r="C138" s="212"/>
      <c r="D138" s="195"/>
      <c r="E138" s="195" t="s">
        <v>283</v>
      </c>
      <c r="F138" s="205" t="s">
        <v>258</v>
      </c>
      <c r="G138" s="206">
        <f>7435+8963+8109+8980+8691+8980+8689+10082+17641+18243</f>
        <v>105813</v>
      </c>
      <c r="H138" s="252"/>
      <c r="I138" s="252"/>
      <c r="J138" s="252"/>
      <c r="K138" s="252"/>
      <c r="L138" s="252"/>
      <c r="M138" s="252"/>
      <c r="N138" s="252"/>
      <c r="O138" s="252"/>
      <c r="P138" s="252"/>
      <c r="Q138" s="252"/>
      <c r="R138" s="252"/>
      <c r="S138" s="252"/>
      <c r="T138" s="252"/>
      <c r="U138" s="252"/>
      <c r="V138" s="252"/>
      <c r="W138" s="252"/>
      <c r="X138" s="252"/>
      <c r="Y138" s="252"/>
      <c r="Z138" s="252"/>
      <c r="AA138" s="252"/>
      <c r="AB138" s="252"/>
      <c r="AC138" s="252"/>
      <c r="AD138" s="252"/>
      <c r="AE138" s="252"/>
      <c r="AF138" s="252"/>
      <c r="AG138" s="252"/>
      <c r="AH138" s="252"/>
      <c r="AI138" s="252"/>
      <c r="AJ138" s="252"/>
      <c r="AK138" s="252"/>
      <c r="AL138" s="252"/>
      <c r="AM138" s="252"/>
      <c r="AN138" s="252"/>
      <c r="AO138" s="252"/>
      <c r="AP138" s="252"/>
      <c r="AQ138" s="252"/>
      <c r="AR138" s="252"/>
      <c r="AS138" s="252"/>
      <c r="AT138" s="252"/>
      <c r="AU138" s="252"/>
      <c r="AV138" s="252"/>
      <c r="AW138" s="252"/>
      <c r="AX138" s="252"/>
      <c r="AY138" s="252"/>
      <c r="AZ138" s="252"/>
      <c r="BA138" s="252"/>
      <c r="BB138" s="252"/>
      <c r="BC138" s="252"/>
      <c r="BD138" s="252"/>
      <c r="BE138" s="252"/>
      <c r="BF138" s="252"/>
      <c r="BG138" s="252"/>
      <c r="BH138" s="252"/>
      <c r="BI138" s="252"/>
      <c r="BJ138" s="252"/>
      <c r="BK138" s="252"/>
      <c r="BL138" s="252"/>
      <c r="BM138" s="252"/>
      <c r="BN138" s="252"/>
      <c r="BO138" s="252"/>
      <c r="BP138" s="252"/>
      <c r="BQ138" s="252"/>
      <c r="BR138" s="252"/>
      <c r="BS138" s="252"/>
      <c r="BT138" s="252"/>
    </row>
    <row r="139" spans="1:72" s="253" customFormat="1" ht="6.75" customHeight="1">
      <c r="A139" s="193"/>
      <c r="B139" s="194"/>
      <c r="C139" s="212"/>
      <c r="D139" s="195"/>
      <c r="E139" s="196"/>
      <c r="F139" s="198"/>
      <c r="G139" s="210"/>
      <c r="H139" s="252"/>
      <c r="I139" s="252"/>
      <c r="J139" s="252"/>
      <c r="K139" s="252"/>
      <c r="L139" s="252"/>
      <c r="M139" s="252"/>
      <c r="N139" s="252"/>
      <c r="O139" s="252"/>
      <c r="P139" s="252"/>
      <c r="Q139" s="252"/>
      <c r="R139" s="252"/>
      <c r="S139" s="252"/>
      <c r="T139" s="252"/>
      <c r="U139" s="252"/>
      <c r="V139" s="252"/>
      <c r="W139" s="252"/>
      <c r="X139" s="252"/>
      <c r="Y139" s="252"/>
      <c r="Z139" s="252"/>
      <c r="AA139" s="252"/>
      <c r="AB139" s="252"/>
      <c r="AC139" s="252"/>
      <c r="AD139" s="252"/>
      <c r="AE139" s="252"/>
      <c r="AF139" s="252"/>
      <c r="AG139" s="252"/>
      <c r="AH139" s="252"/>
      <c r="AI139" s="252"/>
      <c r="AJ139" s="252"/>
      <c r="AK139" s="252"/>
      <c r="AL139" s="252"/>
      <c r="AM139" s="252"/>
      <c r="AN139" s="252"/>
      <c r="AO139" s="252"/>
      <c r="AP139" s="252"/>
      <c r="AQ139" s="252"/>
      <c r="AR139" s="252"/>
      <c r="AS139" s="252"/>
      <c r="AT139" s="252"/>
      <c r="AU139" s="252"/>
      <c r="AV139" s="252"/>
      <c r="AW139" s="252"/>
      <c r="AX139" s="252"/>
      <c r="AY139" s="252"/>
      <c r="AZ139" s="252"/>
      <c r="BA139" s="252"/>
      <c r="BB139" s="252"/>
      <c r="BC139" s="252"/>
      <c r="BD139" s="252"/>
      <c r="BE139" s="252"/>
      <c r="BF139" s="252"/>
      <c r="BG139" s="252"/>
      <c r="BH139" s="252"/>
      <c r="BI139" s="252"/>
      <c r="BJ139" s="252"/>
      <c r="BK139" s="252"/>
      <c r="BL139" s="252"/>
      <c r="BM139" s="252"/>
      <c r="BN139" s="252"/>
      <c r="BO139" s="252"/>
      <c r="BP139" s="252"/>
      <c r="BQ139" s="252"/>
      <c r="BR139" s="252"/>
      <c r="BS139" s="252"/>
      <c r="BT139" s="252"/>
    </row>
    <row r="140" spans="1:72" s="253" customFormat="1" ht="15.75" customHeight="1">
      <c r="A140" s="193"/>
      <c r="B140" s="255" t="s">
        <v>32</v>
      </c>
      <c r="C140" s="195" t="s">
        <v>279</v>
      </c>
      <c r="D140" s="195" t="s">
        <v>292</v>
      </c>
      <c r="E140" s="196" t="s">
        <v>258</v>
      </c>
      <c r="F140" s="198" t="s">
        <v>258</v>
      </c>
      <c r="G140" s="197">
        <f>SUM(G142)</f>
        <v>213290.21</v>
      </c>
      <c r="H140" s="252"/>
      <c r="I140" s="252"/>
      <c r="J140" s="252"/>
      <c r="K140" s="252"/>
      <c r="L140" s="252"/>
      <c r="M140" s="252"/>
      <c r="N140" s="252"/>
      <c r="O140" s="252"/>
      <c r="P140" s="252"/>
      <c r="Q140" s="252"/>
      <c r="R140" s="252"/>
      <c r="S140" s="252"/>
      <c r="T140" s="252"/>
      <c r="U140" s="252"/>
      <c r="V140" s="252"/>
      <c r="W140" s="252"/>
      <c r="X140" s="252"/>
      <c r="Y140" s="252"/>
      <c r="Z140" s="252"/>
      <c r="AA140" s="252"/>
      <c r="AB140" s="252"/>
      <c r="AC140" s="252"/>
      <c r="AD140" s="252"/>
      <c r="AE140" s="252"/>
      <c r="AF140" s="252"/>
      <c r="AG140" s="252"/>
      <c r="AH140" s="252"/>
      <c r="AI140" s="252"/>
      <c r="AJ140" s="252"/>
      <c r="AK140" s="252"/>
      <c r="AL140" s="252"/>
      <c r="AM140" s="252"/>
      <c r="AN140" s="252"/>
      <c r="AO140" s="252"/>
      <c r="AP140" s="252"/>
      <c r="AQ140" s="252"/>
      <c r="AR140" s="252"/>
      <c r="AS140" s="252"/>
      <c r="AT140" s="252"/>
      <c r="AU140" s="252"/>
      <c r="AV140" s="252"/>
      <c r="AW140" s="252"/>
      <c r="AX140" s="252"/>
      <c r="AY140" s="252"/>
      <c r="AZ140" s="252"/>
      <c r="BA140" s="252"/>
      <c r="BB140" s="252"/>
      <c r="BC140" s="252"/>
      <c r="BD140" s="252"/>
      <c r="BE140" s="252"/>
      <c r="BF140" s="252"/>
      <c r="BG140" s="252"/>
      <c r="BH140" s="252"/>
      <c r="BI140" s="252"/>
      <c r="BJ140" s="252"/>
      <c r="BK140" s="252"/>
      <c r="BL140" s="252"/>
      <c r="BM140" s="252"/>
      <c r="BN140" s="252"/>
      <c r="BO140" s="252"/>
      <c r="BP140" s="252"/>
      <c r="BQ140" s="252"/>
      <c r="BR140" s="252"/>
      <c r="BS140" s="252"/>
      <c r="BT140" s="252"/>
    </row>
    <row r="141" spans="1:72" s="253" customFormat="1" ht="4.5" customHeight="1">
      <c r="A141" s="193"/>
      <c r="B141" s="194"/>
      <c r="C141" s="212"/>
      <c r="D141" s="195"/>
      <c r="E141" s="195"/>
      <c r="F141" s="205"/>
      <c r="G141" s="206"/>
      <c r="H141" s="252"/>
      <c r="I141" s="252"/>
      <c r="J141" s="252"/>
      <c r="K141" s="252"/>
      <c r="L141" s="252"/>
      <c r="M141" s="252"/>
      <c r="N141" s="252"/>
      <c r="O141" s="252"/>
      <c r="P141" s="252"/>
      <c r="Q141" s="252"/>
      <c r="R141" s="252"/>
      <c r="S141" s="252"/>
      <c r="T141" s="252"/>
      <c r="U141" s="252"/>
      <c r="V141" s="252"/>
      <c r="W141" s="252"/>
      <c r="X141" s="252"/>
      <c r="Y141" s="252"/>
      <c r="Z141" s="252"/>
      <c r="AA141" s="252"/>
      <c r="AB141" s="252"/>
      <c r="AC141" s="252"/>
      <c r="AD141" s="252"/>
      <c r="AE141" s="252"/>
      <c r="AF141" s="252"/>
      <c r="AG141" s="252"/>
      <c r="AH141" s="252"/>
      <c r="AI141" s="252"/>
      <c r="AJ141" s="252"/>
      <c r="AK141" s="252"/>
      <c r="AL141" s="252"/>
      <c r="AM141" s="252"/>
      <c r="AN141" s="252"/>
      <c r="AO141" s="252"/>
      <c r="AP141" s="252"/>
      <c r="AQ141" s="252"/>
      <c r="AR141" s="252"/>
      <c r="AS141" s="252"/>
      <c r="AT141" s="252"/>
      <c r="AU141" s="252"/>
      <c r="AV141" s="252"/>
      <c r="AW141" s="252"/>
      <c r="AX141" s="252"/>
      <c r="AY141" s="252"/>
      <c r="AZ141" s="252"/>
      <c r="BA141" s="252"/>
      <c r="BB141" s="252"/>
      <c r="BC141" s="252"/>
      <c r="BD141" s="252"/>
      <c r="BE141" s="252"/>
      <c r="BF141" s="252"/>
      <c r="BG141" s="252"/>
      <c r="BH141" s="252"/>
      <c r="BI141" s="252"/>
      <c r="BJ141" s="252"/>
      <c r="BK141" s="252"/>
      <c r="BL141" s="252"/>
      <c r="BM141" s="252"/>
      <c r="BN141" s="252"/>
      <c r="BO141" s="252"/>
      <c r="BP141" s="252"/>
      <c r="BQ141" s="252"/>
      <c r="BR141" s="252"/>
      <c r="BS141" s="252"/>
      <c r="BT141" s="252"/>
    </row>
    <row r="142" spans="1:72" s="253" customFormat="1" ht="15.75" customHeight="1">
      <c r="A142" s="193"/>
      <c r="B142" s="194"/>
      <c r="C142" s="212"/>
      <c r="D142" s="195"/>
      <c r="E142" s="195"/>
      <c r="F142" s="205"/>
      <c r="G142" s="254">
        <f>SUM(G143:G147)</f>
        <v>213290.21</v>
      </c>
      <c r="H142" s="252"/>
      <c r="I142" s="252"/>
      <c r="J142" s="252"/>
      <c r="K142" s="252"/>
      <c r="L142" s="252"/>
      <c r="M142" s="252"/>
      <c r="N142" s="252"/>
      <c r="O142" s="252"/>
      <c r="P142" s="252"/>
      <c r="Q142" s="252"/>
      <c r="R142" s="252"/>
      <c r="S142" s="252"/>
      <c r="T142" s="252"/>
      <c r="U142" s="252"/>
      <c r="V142" s="252"/>
      <c r="W142" s="252"/>
      <c r="X142" s="252"/>
      <c r="Y142" s="252"/>
      <c r="Z142" s="252"/>
      <c r="AA142" s="252"/>
      <c r="AB142" s="252"/>
      <c r="AC142" s="252"/>
      <c r="AD142" s="252"/>
      <c r="AE142" s="252"/>
      <c r="AF142" s="252"/>
      <c r="AG142" s="252"/>
      <c r="AH142" s="252"/>
      <c r="AI142" s="252"/>
      <c r="AJ142" s="252"/>
      <c r="AK142" s="252"/>
      <c r="AL142" s="252"/>
      <c r="AM142" s="252"/>
      <c r="AN142" s="252"/>
      <c r="AO142" s="252"/>
      <c r="AP142" s="252"/>
      <c r="AQ142" s="252"/>
      <c r="AR142" s="252"/>
      <c r="AS142" s="252"/>
      <c r="AT142" s="252"/>
      <c r="AU142" s="252"/>
      <c r="AV142" s="252"/>
      <c r="AW142" s="252"/>
      <c r="AX142" s="252"/>
      <c r="AY142" s="252"/>
      <c r="AZ142" s="252"/>
      <c r="BA142" s="252"/>
      <c r="BB142" s="252"/>
      <c r="BC142" s="252"/>
      <c r="BD142" s="252"/>
      <c r="BE142" s="252"/>
      <c r="BF142" s="252"/>
      <c r="BG142" s="252"/>
      <c r="BH142" s="252"/>
      <c r="BI142" s="252"/>
      <c r="BJ142" s="252"/>
      <c r="BK142" s="252"/>
      <c r="BL142" s="252"/>
      <c r="BM142" s="252"/>
      <c r="BN142" s="252"/>
      <c r="BO142" s="252"/>
      <c r="BP142" s="252"/>
      <c r="BQ142" s="252"/>
      <c r="BR142" s="252"/>
      <c r="BS142" s="252"/>
      <c r="BT142" s="252"/>
    </row>
    <row r="143" spans="1:72" s="253" customFormat="1" ht="15.75" customHeight="1">
      <c r="A143" s="193"/>
      <c r="B143" s="194"/>
      <c r="C143" s="212"/>
      <c r="D143" s="195"/>
      <c r="E143" s="195" t="s">
        <v>106</v>
      </c>
      <c r="F143" s="205" t="s">
        <v>258</v>
      </c>
      <c r="G143" s="206">
        <f>13256+4811+25122.21+13127+14536+14070+5636+15055+12874+12880+18084+15972+31817</f>
        <v>197240.21</v>
      </c>
      <c r="H143" s="252"/>
      <c r="I143" s="252"/>
      <c r="J143" s="252"/>
      <c r="K143" s="252"/>
      <c r="L143" s="252"/>
      <c r="M143" s="252"/>
      <c r="N143" s="252"/>
      <c r="O143" s="252"/>
      <c r="P143" s="252"/>
      <c r="Q143" s="252"/>
      <c r="R143" s="252"/>
      <c r="S143" s="252"/>
      <c r="T143" s="252"/>
      <c r="U143" s="252"/>
      <c r="V143" s="252"/>
      <c r="W143" s="252"/>
      <c r="X143" s="252"/>
      <c r="Y143" s="252"/>
      <c r="Z143" s="252"/>
      <c r="AA143" s="252"/>
      <c r="AB143" s="252"/>
      <c r="AC143" s="252"/>
      <c r="AD143" s="252"/>
      <c r="AE143" s="252"/>
      <c r="AF143" s="252"/>
      <c r="AG143" s="252"/>
      <c r="AH143" s="252"/>
      <c r="AI143" s="252"/>
      <c r="AJ143" s="252"/>
      <c r="AK143" s="252"/>
      <c r="AL143" s="252"/>
      <c r="AM143" s="252"/>
      <c r="AN143" s="252"/>
      <c r="AO143" s="252"/>
      <c r="AP143" s="252"/>
      <c r="AQ143" s="252"/>
      <c r="AR143" s="252"/>
      <c r="AS143" s="252"/>
      <c r="AT143" s="252"/>
      <c r="AU143" s="252"/>
      <c r="AV143" s="252"/>
      <c r="AW143" s="252"/>
      <c r="AX143" s="252"/>
      <c r="AY143" s="252"/>
      <c r="AZ143" s="252"/>
      <c r="BA143" s="252"/>
      <c r="BB143" s="252"/>
      <c r="BC143" s="252"/>
      <c r="BD143" s="252"/>
      <c r="BE143" s="252"/>
      <c r="BF143" s="252"/>
      <c r="BG143" s="252"/>
      <c r="BH143" s="252"/>
      <c r="BI143" s="252"/>
      <c r="BJ143" s="252"/>
      <c r="BK143" s="252"/>
      <c r="BL143" s="252"/>
      <c r="BM143" s="252"/>
      <c r="BN143" s="252"/>
      <c r="BO143" s="252"/>
      <c r="BP143" s="252"/>
      <c r="BQ143" s="252"/>
      <c r="BR143" s="252"/>
      <c r="BS143" s="252"/>
      <c r="BT143" s="252"/>
    </row>
    <row r="144" spans="1:72" s="253" customFormat="1" ht="15.75" customHeight="1">
      <c r="A144" s="193"/>
      <c r="B144" s="194"/>
      <c r="C144" s="212"/>
      <c r="D144" s="195"/>
      <c r="E144" s="195" t="s">
        <v>275</v>
      </c>
      <c r="F144" s="205" t="s">
        <v>258</v>
      </c>
      <c r="G144" s="206">
        <f>400</f>
        <v>400</v>
      </c>
      <c r="H144" s="252"/>
      <c r="I144" s="252"/>
      <c r="J144" s="252"/>
      <c r="K144" s="252"/>
      <c r="L144" s="252"/>
      <c r="M144" s="252"/>
      <c r="N144" s="252"/>
      <c r="O144" s="252"/>
      <c r="P144" s="252"/>
      <c r="Q144" s="252"/>
      <c r="R144" s="252"/>
      <c r="S144" s="252"/>
      <c r="T144" s="252"/>
      <c r="U144" s="252"/>
      <c r="V144" s="252"/>
      <c r="W144" s="252"/>
      <c r="X144" s="252"/>
      <c r="Y144" s="252"/>
      <c r="Z144" s="252"/>
      <c r="AA144" s="252"/>
      <c r="AB144" s="252"/>
      <c r="AC144" s="252"/>
      <c r="AD144" s="252"/>
      <c r="AE144" s="252"/>
      <c r="AF144" s="252"/>
      <c r="AG144" s="252"/>
      <c r="AH144" s="252"/>
      <c r="AI144" s="252"/>
      <c r="AJ144" s="252"/>
      <c r="AK144" s="252"/>
      <c r="AL144" s="252"/>
      <c r="AM144" s="252"/>
      <c r="AN144" s="252"/>
      <c r="AO144" s="252"/>
      <c r="AP144" s="252"/>
      <c r="AQ144" s="252"/>
      <c r="AR144" s="252"/>
      <c r="AS144" s="252"/>
      <c r="AT144" s="252"/>
      <c r="AU144" s="252"/>
      <c r="AV144" s="252"/>
      <c r="AW144" s="252"/>
      <c r="AX144" s="252"/>
      <c r="AY144" s="252"/>
      <c r="AZ144" s="252"/>
      <c r="BA144" s="252"/>
      <c r="BB144" s="252"/>
      <c r="BC144" s="252"/>
      <c r="BD144" s="252"/>
      <c r="BE144" s="252"/>
      <c r="BF144" s="252"/>
      <c r="BG144" s="252"/>
      <c r="BH144" s="252"/>
      <c r="BI144" s="252"/>
      <c r="BJ144" s="252"/>
      <c r="BK144" s="252"/>
      <c r="BL144" s="252"/>
      <c r="BM144" s="252"/>
      <c r="BN144" s="252"/>
      <c r="BO144" s="252"/>
      <c r="BP144" s="252"/>
      <c r="BQ144" s="252"/>
      <c r="BR144" s="252"/>
      <c r="BS144" s="252"/>
      <c r="BT144" s="252"/>
    </row>
    <row r="145" spans="1:72" s="253" customFormat="1" ht="15.75" customHeight="1">
      <c r="A145" s="193"/>
      <c r="B145" s="194"/>
      <c r="C145" s="212"/>
      <c r="D145" s="195"/>
      <c r="E145" s="195" t="s">
        <v>281</v>
      </c>
      <c r="F145" s="205" t="s">
        <v>258</v>
      </c>
      <c r="G145" s="206">
        <f>8100-1490</f>
        <v>6610</v>
      </c>
      <c r="H145" s="252"/>
      <c r="I145" s="252"/>
      <c r="J145" s="252"/>
      <c r="K145" s="252"/>
      <c r="L145" s="252"/>
      <c r="M145" s="252"/>
      <c r="N145" s="252"/>
      <c r="O145" s="252"/>
      <c r="P145" s="252"/>
      <c r="Q145" s="252"/>
      <c r="R145" s="252"/>
      <c r="S145" s="252"/>
      <c r="T145" s="252"/>
      <c r="U145" s="252"/>
      <c r="V145" s="252"/>
      <c r="W145" s="252"/>
      <c r="X145" s="252"/>
      <c r="Y145" s="252"/>
      <c r="Z145" s="252"/>
      <c r="AA145" s="252"/>
      <c r="AB145" s="252"/>
      <c r="AC145" s="252"/>
      <c r="AD145" s="252"/>
      <c r="AE145" s="252"/>
      <c r="AF145" s="252"/>
      <c r="AG145" s="252"/>
      <c r="AH145" s="252"/>
      <c r="AI145" s="252"/>
      <c r="AJ145" s="252"/>
      <c r="AK145" s="252"/>
      <c r="AL145" s="252"/>
      <c r="AM145" s="252"/>
      <c r="AN145" s="252"/>
      <c r="AO145" s="252"/>
      <c r="AP145" s="252"/>
      <c r="AQ145" s="252"/>
      <c r="AR145" s="252"/>
      <c r="AS145" s="252"/>
      <c r="AT145" s="252"/>
      <c r="AU145" s="252"/>
      <c r="AV145" s="252"/>
      <c r="AW145" s="252"/>
      <c r="AX145" s="252"/>
      <c r="AY145" s="252"/>
      <c r="AZ145" s="252"/>
      <c r="BA145" s="252"/>
      <c r="BB145" s="252"/>
      <c r="BC145" s="252"/>
      <c r="BD145" s="252"/>
      <c r="BE145" s="252"/>
      <c r="BF145" s="252"/>
      <c r="BG145" s="252"/>
      <c r="BH145" s="252"/>
      <c r="BI145" s="252"/>
      <c r="BJ145" s="252"/>
      <c r="BK145" s="252"/>
      <c r="BL145" s="252"/>
      <c r="BM145" s="252"/>
      <c r="BN145" s="252"/>
      <c r="BO145" s="252"/>
      <c r="BP145" s="252"/>
      <c r="BQ145" s="252"/>
      <c r="BR145" s="252"/>
      <c r="BS145" s="252"/>
      <c r="BT145" s="252"/>
    </row>
    <row r="146" spans="1:72" s="253" customFormat="1" ht="15.75" customHeight="1">
      <c r="A146" s="193"/>
      <c r="B146" s="194"/>
      <c r="C146" s="212"/>
      <c r="D146" s="195"/>
      <c r="E146" s="195" t="s">
        <v>267</v>
      </c>
      <c r="F146" s="205" t="s">
        <v>258</v>
      </c>
      <c r="G146" s="206">
        <f>1600-260</f>
        <v>1340</v>
      </c>
      <c r="H146" s="252"/>
      <c r="I146" s="252"/>
      <c r="J146" s="252"/>
      <c r="K146" s="252"/>
      <c r="L146" s="252"/>
      <c r="M146" s="252"/>
      <c r="N146" s="252"/>
      <c r="O146" s="252"/>
      <c r="P146" s="252"/>
      <c r="Q146" s="252"/>
      <c r="R146" s="252"/>
      <c r="S146" s="252"/>
      <c r="T146" s="252"/>
      <c r="U146" s="252"/>
      <c r="V146" s="252"/>
      <c r="W146" s="252"/>
      <c r="X146" s="252"/>
      <c r="Y146" s="252"/>
      <c r="Z146" s="252"/>
      <c r="AA146" s="252"/>
      <c r="AB146" s="252"/>
      <c r="AC146" s="252"/>
      <c r="AD146" s="252"/>
      <c r="AE146" s="252"/>
      <c r="AF146" s="252"/>
      <c r="AG146" s="252"/>
      <c r="AH146" s="252"/>
      <c r="AI146" s="252"/>
      <c r="AJ146" s="252"/>
      <c r="AK146" s="252"/>
      <c r="AL146" s="252"/>
      <c r="AM146" s="252"/>
      <c r="AN146" s="252"/>
      <c r="AO146" s="252"/>
      <c r="AP146" s="252"/>
      <c r="AQ146" s="252"/>
      <c r="AR146" s="252"/>
      <c r="AS146" s="252"/>
      <c r="AT146" s="252"/>
      <c r="AU146" s="252"/>
      <c r="AV146" s="252"/>
      <c r="AW146" s="252"/>
      <c r="AX146" s="252"/>
      <c r="AY146" s="252"/>
      <c r="AZ146" s="252"/>
      <c r="BA146" s="252"/>
      <c r="BB146" s="252"/>
      <c r="BC146" s="252"/>
      <c r="BD146" s="252"/>
      <c r="BE146" s="252"/>
      <c r="BF146" s="252"/>
      <c r="BG146" s="252"/>
      <c r="BH146" s="252"/>
      <c r="BI146" s="252"/>
      <c r="BJ146" s="252"/>
      <c r="BK146" s="252"/>
      <c r="BL146" s="252"/>
      <c r="BM146" s="252"/>
      <c r="BN146" s="252"/>
      <c r="BO146" s="252"/>
      <c r="BP146" s="252"/>
      <c r="BQ146" s="252"/>
      <c r="BR146" s="252"/>
      <c r="BS146" s="252"/>
      <c r="BT146" s="252"/>
    </row>
    <row r="147" spans="1:72" s="253" customFormat="1" ht="15.75" customHeight="1">
      <c r="A147" s="193"/>
      <c r="B147" s="194"/>
      <c r="C147" s="212"/>
      <c r="D147" s="195"/>
      <c r="E147" s="195" t="s">
        <v>282</v>
      </c>
      <c r="F147" s="205" t="s">
        <v>258</v>
      </c>
      <c r="G147" s="206">
        <f>7500+200</f>
        <v>7700</v>
      </c>
      <c r="H147" s="252"/>
      <c r="I147" s="252"/>
      <c r="J147" s="252"/>
      <c r="K147" s="252"/>
      <c r="L147" s="252"/>
      <c r="M147" s="252"/>
      <c r="N147" s="252"/>
      <c r="O147" s="252"/>
      <c r="P147" s="252"/>
      <c r="Q147" s="252"/>
      <c r="R147" s="252"/>
      <c r="S147" s="252"/>
      <c r="T147" s="252"/>
      <c r="U147" s="252"/>
      <c r="V147" s="252"/>
      <c r="W147" s="252"/>
      <c r="X147" s="252"/>
      <c r="Y147" s="252"/>
      <c r="Z147" s="252"/>
      <c r="AA147" s="252"/>
      <c r="AB147" s="252"/>
      <c r="AC147" s="252"/>
      <c r="AD147" s="252"/>
      <c r="AE147" s="252"/>
      <c r="AF147" s="252"/>
      <c r="AG147" s="252"/>
      <c r="AH147" s="252"/>
      <c r="AI147" s="252"/>
      <c r="AJ147" s="252"/>
      <c r="AK147" s="252"/>
      <c r="AL147" s="252"/>
      <c r="AM147" s="252"/>
      <c r="AN147" s="252"/>
      <c r="AO147" s="252"/>
      <c r="AP147" s="252"/>
      <c r="AQ147" s="252"/>
      <c r="AR147" s="252"/>
      <c r="AS147" s="252"/>
      <c r="AT147" s="252"/>
      <c r="AU147" s="252"/>
      <c r="AV147" s="252"/>
      <c r="AW147" s="252"/>
      <c r="AX147" s="252"/>
      <c r="AY147" s="252"/>
      <c r="AZ147" s="252"/>
      <c r="BA147" s="252"/>
      <c r="BB147" s="252"/>
      <c r="BC147" s="252"/>
      <c r="BD147" s="252"/>
      <c r="BE147" s="252"/>
      <c r="BF147" s="252"/>
      <c r="BG147" s="252"/>
      <c r="BH147" s="252"/>
      <c r="BI147" s="252"/>
      <c r="BJ147" s="252"/>
      <c r="BK147" s="252"/>
      <c r="BL147" s="252"/>
      <c r="BM147" s="252"/>
      <c r="BN147" s="252"/>
      <c r="BO147" s="252"/>
      <c r="BP147" s="252"/>
      <c r="BQ147" s="252"/>
      <c r="BR147" s="252"/>
      <c r="BS147" s="252"/>
      <c r="BT147" s="252"/>
    </row>
    <row r="148" spans="1:72" s="253" customFormat="1" ht="7.5" customHeight="1">
      <c r="A148" s="193"/>
      <c r="B148" s="194"/>
      <c r="C148" s="212"/>
      <c r="D148" s="195"/>
      <c r="E148" s="196"/>
      <c r="F148" s="198"/>
      <c r="G148" s="210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  <c r="AH148" s="252"/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2"/>
      <c r="AU148" s="252"/>
      <c r="AV148" s="252"/>
      <c r="AW148" s="252"/>
      <c r="AX148" s="252"/>
      <c r="AY148" s="252"/>
      <c r="AZ148" s="252"/>
      <c r="BA148" s="252"/>
      <c r="BB148" s="252"/>
      <c r="BC148" s="252"/>
      <c r="BD148" s="252"/>
      <c r="BE148" s="252"/>
      <c r="BF148" s="252"/>
      <c r="BG148" s="252"/>
      <c r="BH148" s="252"/>
      <c r="BI148" s="252"/>
      <c r="BJ148" s="252"/>
      <c r="BK148" s="252"/>
      <c r="BL148" s="252"/>
      <c r="BM148" s="252"/>
      <c r="BN148" s="252"/>
      <c r="BO148" s="252"/>
      <c r="BP148" s="252"/>
      <c r="BQ148" s="252"/>
      <c r="BR148" s="252"/>
      <c r="BS148" s="252"/>
      <c r="BT148" s="252"/>
    </row>
    <row r="149" spans="1:72" s="253" customFormat="1" ht="15.75" customHeight="1">
      <c r="A149" s="193"/>
      <c r="B149" s="255" t="s">
        <v>32</v>
      </c>
      <c r="C149" s="195" t="s">
        <v>279</v>
      </c>
      <c r="D149" s="195" t="s">
        <v>293</v>
      </c>
      <c r="E149" s="196" t="s">
        <v>258</v>
      </c>
      <c r="F149" s="198" t="s">
        <v>258</v>
      </c>
      <c r="G149" s="197">
        <f>SUM(G151)</f>
        <v>42477</v>
      </c>
      <c r="H149" s="252"/>
      <c r="I149" s="252"/>
      <c r="J149" s="252"/>
      <c r="K149" s="252"/>
      <c r="L149" s="252"/>
      <c r="M149" s="252"/>
      <c r="N149" s="252"/>
      <c r="O149" s="252"/>
      <c r="P149" s="252"/>
      <c r="Q149" s="252"/>
      <c r="R149" s="252"/>
      <c r="S149" s="252"/>
      <c r="T149" s="252"/>
      <c r="U149" s="252"/>
      <c r="V149" s="252"/>
      <c r="W149" s="252"/>
      <c r="X149" s="252"/>
      <c r="Y149" s="252"/>
      <c r="Z149" s="252"/>
      <c r="AA149" s="252"/>
      <c r="AB149" s="252"/>
      <c r="AC149" s="252"/>
      <c r="AD149" s="252"/>
      <c r="AE149" s="252"/>
      <c r="AF149" s="252"/>
      <c r="AG149" s="252"/>
      <c r="AH149" s="252"/>
      <c r="AI149" s="252"/>
      <c r="AJ149" s="252"/>
      <c r="AK149" s="252"/>
      <c r="AL149" s="252"/>
      <c r="AM149" s="252"/>
      <c r="AN149" s="252"/>
      <c r="AO149" s="252"/>
      <c r="AP149" s="252"/>
      <c r="AQ149" s="252"/>
      <c r="AR149" s="252"/>
      <c r="AS149" s="252"/>
      <c r="AT149" s="252"/>
      <c r="AU149" s="252"/>
      <c r="AV149" s="252"/>
      <c r="AW149" s="252"/>
      <c r="AX149" s="252"/>
      <c r="AY149" s="252"/>
      <c r="AZ149" s="252"/>
      <c r="BA149" s="252"/>
      <c r="BB149" s="252"/>
      <c r="BC149" s="252"/>
      <c r="BD149" s="252"/>
      <c r="BE149" s="252"/>
      <c r="BF149" s="252"/>
      <c r="BG149" s="252"/>
      <c r="BH149" s="252"/>
      <c r="BI149" s="252"/>
      <c r="BJ149" s="252"/>
      <c r="BK149" s="252"/>
      <c r="BL149" s="252"/>
      <c r="BM149" s="252"/>
      <c r="BN149" s="252"/>
      <c r="BO149" s="252"/>
      <c r="BP149" s="252"/>
      <c r="BQ149" s="252"/>
      <c r="BR149" s="252"/>
      <c r="BS149" s="252"/>
      <c r="BT149" s="252"/>
    </row>
    <row r="150" spans="1:72" s="253" customFormat="1" ht="5.25" customHeight="1">
      <c r="A150" s="193"/>
      <c r="B150" s="194"/>
      <c r="C150" s="212"/>
      <c r="D150" s="195"/>
      <c r="E150" s="195"/>
      <c r="F150" s="205"/>
      <c r="G150" s="206"/>
      <c r="H150" s="252"/>
      <c r="I150" s="252"/>
      <c r="J150" s="252"/>
      <c r="K150" s="252"/>
      <c r="L150" s="252"/>
      <c r="M150" s="252"/>
      <c r="N150" s="252"/>
      <c r="O150" s="252"/>
      <c r="P150" s="252"/>
      <c r="Q150" s="252"/>
      <c r="R150" s="252"/>
      <c r="S150" s="252"/>
      <c r="T150" s="252"/>
      <c r="U150" s="252"/>
      <c r="V150" s="252"/>
      <c r="W150" s="252"/>
      <c r="X150" s="252"/>
      <c r="Y150" s="252"/>
      <c r="Z150" s="252"/>
      <c r="AA150" s="252"/>
      <c r="AB150" s="252"/>
      <c r="AC150" s="252"/>
      <c r="AD150" s="252"/>
      <c r="AE150" s="252"/>
      <c r="AF150" s="252"/>
      <c r="AG150" s="252"/>
      <c r="AH150" s="252"/>
      <c r="AI150" s="252"/>
      <c r="AJ150" s="252"/>
      <c r="AK150" s="252"/>
      <c r="AL150" s="252"/>
      <c r="AM150" s="252"/>
      <c r="AN150" s="252"/>
      <c r="AO150" s="252"/>
      <c r="AP150" s="252"/>
      <c r="AQ150" s="252"/>
      <c r="AR150" s="252"/>
      <c r="AS150" s="252"/>
      <c r="AT150" s="252"/>
      <c r="AU150" s="252"/>
      <c r="AV150" s="252"/>
      <c r="AW150" s="252"/>
      <c r="AX150" s="252"/>
      <c r="AY150" s="252"/>
      <c r="AZ150" s="252"/>
      <c r="BA150" s="252"/>
      <c r="BB150" s="252"/>
      <c r="BC150" s="252"/>
      <c r="BD150" s="252"/>
      <c r="BE150" s="252"/>
      <c r="BF150" s="252"/>
      <c r="BG150" s="252"/>
      <c r="BH150" s="252"/>
      <c r="BI150" s="252"/>
      <c r="BJ150" s="252"/>
      <c r="BK150" s="252"/>
      <c r="BL150" s="252"/>
      <c r="BM150" s="252"/>
      <c r="BN150" s="252"/>
      <c r="BO150" s="252"/>
      <c r="BP150" s="252"/>
      <c r="BQ150" s="252"/>
      <c r="BR150" s="252"/>
      <c r="BS150" s="252"/>
      <c r="BT150" s="252"/>
    </row>
    <row r="151" spans="1:72" s="253" customFormat="1" ht="15.75" customHeight="1">
      <c r="A151" s="193"/>
      <c r="B151" s="194"/>
      <c r="C151" s="212"/>
      <c r="D151" s="195"/>
      <c r="E151" s="195"/>
      <c r="F151" s="205"/>
      <c r="G151" s="254">
        <f>SUM(G152:G154)</f>
        <v>42477</v>
      </c>
      <c r="H151" s="252"/>
      <c r="I151" s="252"/>
      <c r="J151" s="252"/>
      <c r="K151" s="252"/>
      <c r="L151" s="252"/>
      <c r="M151" s="252"/>
      <c r="N151" s="252"/>
      <c r="O151" s="252"/>
      <c r="P151" s="252"/>
      <c r="Q151" s="252"/>
      <c r="R151" s="252"/>
      <c r="S151" s="252"/>
      <c r="T151" s="252"/>
      <c r="U151" s="252"/>
      <c r="V151" s="252"/>
      <c r="W151" s="252"/>
      <c r="X151" s="252"/>
      <c r="Y151" s="252"/>
      <c r="Z151" s="252"/>
      <c r="AA151" s="252"/>
      <c r="AB151" s="252"/>
      <c r="AC151" s="252"/>
      <c r="AD151" s="252"/>
      <c r="AE151" s="252"/>
      <c r="AF151" s="252"/>
      <c r="AG151" s="252"/>
      <c r="AH151" s="252"/>
      <c r="AI151" s="252"/>
      <c r="AJ151" s="252"/>
      <c r="AK151" s="252"/>
      <c r="AL151" s="252"/>
      <c r="AM151" s="252"/>
      <c r="AN151" s="252"/>
      <c r="AO151" s="252"/>
      <c r="AP151" s="252"/>
      <c r="AQ151" s="252"/>
      <c r="AR151" s="252"/>
      <c r="AS151" s="252"/>
      <c r="AT151" s="252"/>
      <c r="AU151" s="252"/>
      <c r="AV151" s="252"/>
      <c r="AW151" s="252"/>
      <c r="AX151" s="252"/>
      <c r="AY151" s="252"/>
      <c r="AZ151" s="252"/>
      <c r="BA151" s="252"/>
      <c r="BB151" s="252"/>
      <c r="BC151" s="252"/>
      <c r="BD151" s="252"/>
      <c r="BE151" s="252"/>
      <c r="BF151" s="252"/>
      <c r="BG151" s="252"/>
      <c r="BH151" s="252"/>
      <c r="BI151" s="252"/>
      <c r="BJ151" s="252"/>
      <c r="BK151" s="252"/>
      <c r="BL151" s="252"/>
      <c r="BM151" s="252"/>
      <c r="BN151" s="252"/>
      <c r="BO151" s="252"/>
      <c r="BP151" s="252"/>
      <c r="BQ151" s="252"/>
      <c r="BR151" s="252"/>
      <c r="BS151" s="252"/>
      <c r="BT151" s="252"/>
    </row>
    <row r="152" spans="1:72" s="253" customFormat="1" ht="15.75" customHeight="1">
      <c r="A152" s="193"/>
      <c r="B152" s="194"/>
      <c r="C152" s="212"/>
      <c r="D152" s="195"/>
      <c r="E152" s="195" t="s">
        <v>106</v>
      </c>
      <c r="F152" s="205" t="s">
        <v>258</v>
      </c>
      <c r="G152" s="206">
        <f>3481+3708+3352+3711+3592+3711+3469+2452+2453+2349+2426+4773</f>
        <v>39477</v>
      </c>
      <c r="H152" s="252"/>
      <c r="I152" s="252"/>
      <c r="J152" s="252"/>
      <c r="K152" s="252"/>
      <c r="L152" s="252"/>
      <c r="M152" s="252"/>
      <c r="N152" s="252"/>
      <c r="O152" s="252"/>
      <c r="P152" s="252"/>
      <c r="Q152" s="252"/>
      <c r="R152" s="252"/>
      <c r="S152" s="252"/>
      <c r="T152" s="252"/>
      <c r="U152" s="252"/>
      <c r="V152" s="252"/>
      <c r="W152" s="252"/>
      <c r="X152" s="252"/>
      <c r="Y152" s="252"/>
      <c r="Z152" s="252"/>
      <c r="AA152" s="252"/>
      <c r="AB152" s="252"/>
      <c r="AC152" s="252"/>
      <c r="AD152" s="252"/>
      <c r="AE152" s="252"/>
      <c r="AF152" s="252"/>
      <c r="AG152" s="252"/>
      <c r="AH152" s="252"/>
      <c r="AI152" s="252"/>
      <c r="AJ152" s="252"/>
      <c r="AK152" s="252"/>
      <c r="AL152" s="252"/>
      <c r="AM152" s="252"/>
      <c r="AN152" s="252"/>
      <c r="AO152" s="252"/>
      <c r="AP152" s="252"/>
      <c r="AQ152" s="252"/>
      <c r="AR152" s="252"/>
      <c r="AS152" s="252"/>
      <c r="AT152" s="252"/>
      <c r="AU152" s="252"/>
      <c r="AV152" s="252"/>
      <c r="AW152" s="252"/>
      <c r="AX152" s="252"/>
      <c r="AY152" s="252"/>
      <c r="AZ152" s="252"/>
      <c r="BA152" s="252"/>
      <c r="BB152" s="252"/>
      <c r="BC152" s="252"/>
      <c r="BD152" s="252"/>
      <c r="BE152" s="252"/>
      <c r="BF152" s="252"/>
      <c r="BG152" s="252"/>
      <c r="BH152" s="252"/>
      <c r="BI152" s="252"/>
      <c r="BJ152" s="252"/>
      <c r="BK152" s="252"/>
      <c r="BL152" s="252"/>
      <c r="BM152" s="252"/>
      <c r="BN152" s="252"/>
      <c r="BO152" s="252"/>
      <c r="BP152" s="252"/>
      <c r="BQ152" s="252"/>
      <c r="BR152" s="252"/>
      <c r="BS152" s="252"/>
      <c r="BT152" s="252"/>
    </row>
    <row r="153" spans="1:72" s="253" customFormat="1" ht="15.75" customHeight="1">
      <c r="A153" s="193"/>
      <c r="B153" s="194"/>
      <c r="C153" s="212"/>
      <c r="D153" s="195"/>
      <c r="E153" s="195" t="s">
        <v>275</v>
      </c>
      <c r="F153" s="205" t="s">
        <v>258</v>
      </c>
      <c r="G153" s="206">
        <v>400</v>
      </c>
      <c r="H153" s="252"/>
      <c r="I153" s="252"/>
      <c r="J153" s="252"/>
      <c r="K153" s="252"/>
      <c r="L153" s="252"/>
      <c r="M153" s="252"/>
      <c r="N153" s="252"/>
      <c r="O153" s="252"/>
      <c r="P153" s="252"/>
      <c r="Q153" s="252"/>
      <c r="R153" s="252"/>
      <c r="S153" s="252"/>
      <c r="T153" s="252"/>
      <c r="U153" s="252"/>
      <c r="V153" s="252"/>
      <c r="W153" s="252"/>
      <c r="X153" s="252"/>
      <c r="Y153" s="252"/>
      <c r="Z153" s="252"/>
      <c r="AA153" s="252"/>
      <c r="AB153" s="252"/>
      <c r="AC153" s="252"/>
      <c r="AD153" s="252"/>
      <c r="AE153" s="252"/>
      <c r="AF153" s="252"/>
      <c r="AG153" s="252"/>
      <c r="AH153" s="252"/>
      <c r="AI153" s="252"/>
      <c r="AJ153" s="252"/>
      <c r="AK153" s="252"/>
      <c r="AL153" s="252"/>
      <c r="AM153" s="252"/>
      <c r="AN153" s="252"/>
      <c r="AO153" s="252"/>
      <c r="AP153" s="252"/>
      <c r="AQ153" s="252"/>
      <c r="AR153" s="252"/>
      <c r="AS153" s="252"/>
      <c r="AT153" s="252"/>
      <c r="AU153" s="252"/>
      <c r="AV153" s="252"/>
      <c r="AW153" s="252"/>
      <c r="AX153" s="252"/>
      <c r="AY153" s="252"/>
      <c r="AZ153" s="252"/>
      <c r="BA153" s="252"/>
      <c r="BB153" s="252"/>
      <c r="BC153" s="252"/>
      <c r="BD153" s="252"/>
      <c r="BE153" s="252"/>
      <c r="BF153" s="252"/>
      <c r="BG153" s="252"/>
      <c r="BH153" s="252"/>
      <c r="BI153" s="252"/>
      <c r="BJ153" s="252"/>
      <c r="BK153" s="252"/>
      <c r="BL153" s="252"/>
      <c r="BM153" s="252"/>
      <c r="BN153" s="252"/>
      <c r="BO153" s="252"/>
      <c r="BP153" s="252"/>
      <c r="BQ153" s="252"/>
      <c r="BR153" s="252"/>
      <c r="BS153" s="252"/>
      <c r="BT153" s="252"/>
    </row>
    <row r="154" spans="1:72" s="253" customFormat="1" ht="15.75" customHeight="1">
      <c r="A154" s="193"/>
      <c r="B154" s="194"/>
      <c r="C154" s="212"/>
      <c r="D154" s="195"/>
      <c r="E154" s="195" t="s">
        <v>282</v>
      </c>
      <c r="F154" s="205" t="s">
        <v>258</v>
      </c>
      <c r="G154" s="206">
        <v>2600</v>
      </c>
      <c r="H154" s="252"/>
      <c r="I154" s="252"/>
      <c r="J154" s="252"/>
      <c r="K154" s="252"/>
      <c r="L154" s="252"/>
      <c r="M154" s="252"/>
      <c r="N154" s="252"/>
      <c r="O154" s="252"/>
      <c r="P154" s="252"/>
      <c r="Q154" s="252"/>
      <c r="R154" s="252"/>
      <c r="S154" s="252"/>
      <c r="T154" s="252"/>
      <c r="U154" s="252"/>
      <c r="V154" s="252"/>
      <c r="W154" s="252"/>
      <c r="X154" s="252"/>
      <c r="Y154" s="252"/>
      <c r="Z154" s="252"/>
      <c r="AA154" s="252"/>
      <c r="AB154" s="252"/>
      <c r="AC154" s="252"/>
      <c r="AD154" s="252"/>
      <c r="AE154" s="252"/>
      <c r="AF154" s="252"/>
      <c r="AG154" s="252"/>
      <c r="AH154" s="252"/>
      <c r="AI154" s="252"/>
      <c r="AJ154" s="252"/>
      <c r="AK154" s="252"/>
      <c r="AL154" s="252"/>
      <c r="AM154" s="252"/>
      <c r="AN154" s="252"/>
      <c r="AO154" s="252"/>
      <c r="AP154" s="252"/>
      <c r="AQ154" s="252"/>
      <c r="AR154" s="252"/>
      <c r="AS154" s="252"/>
      <c r="AT154" s="252"/>
      <c r="AU154" s="252"/>
      <c r="AV154" s="252"/>
      <c r="AW154" s="252"/>
      <c r="AX154" s="252"/>
      <c r="AY154" s="252"/>
      <c r="AZ154" s="252"/>
      <c r="BA154" s="252"/>
      <c r="BB154" s="252"/>
      <c r="BC154" s="252"/>
      <c r="BD154" s="252"/>
      <c r="BE154" s="252"/>
      <c r="BF154" s="252"/>
      <c r="BG154" s="252"/>
      <c r="BH154" s="252"/>
      <c r="BI154" s="252"/>
      <c r="BJ154" s="252"/>
      <c r="BK154" s="252"/>
      <c r="BL154" s="252"/>
      <c r="BM154" s="252"/>
      <c r="BN154" s="252"/>
      <c r="BO154" s="252"/>
      <c r="BP154" s="252"/>
      <c r="BQ154" s="252"/>
      <c r="BR154" s="252"/>
      <c r="BS154" s="252"/>
      <c r="BT154" s="252"/>
    </row>
    <row r="155" spans="1:72" s="253" customFormat="1" ht="4.5" customHeight="1">
      <c r="A155" s="207"/>
      <c r="B155" s="208"/>
      <c r="C155" s="209"/>
      <c r="D155" s="196"/>
      <c r="E155" s="196"/>
      <c r="F155" s="198"/>
      <c r="G155" s="210"/>
      <c r="H155" s="252"/>
      <c r="I155" s="252"/>
      <c r="J155" s="252"/>
      <c r="K155" s="252"/>
      <c r="L155" s="252"/>
      <c r="M155" s="252"/>
      <c r="N155" s="252"/>
      <c r="O155" s="252"/>
      <c r="P155" s="252"/>
      <c r="Q155" s="252"/>
      <c r="R155" s="252"/>
      <c r="S155" s="252"/>
      <c r="T155" s="252"/>
      <c r="U155" s="252"/>
      <c r="V155" s="252"/>
      <c r="W155" s="252"/>
      <c r="X155" s="252"/>
      <c r="Y155" s="252"/>
      <c r="Z155" s="252"/>
      <c r="AA155" s="252"/>
      <c r="AB155" s="252"/>
      <c r="AC155" s="252"/>
      <c r="AD155" s="252"/>
      <c r="AE155" s="252"/>
      <c r="AF155" s="252"/>
      <c r="AG155" s="252"/>
      <c r="AH155" s="252"/>
      <c r="AI155" s="252"/>
      <c r="AJ155" s="252"/>
      <c r="AK155" s="252"/>
      <c r="AL155" s="252"/>
      <c r="AM155" s="252"/>
      <c r="AN155" s="252"/>
      <c r="AO155" s="252"/>
      <c r="AP155" s="252"/>
      <c r="AQ155" s="252"/>
      <c r="AR155" s="252"/>
      <c r="AS155" s="252"/>
      <c r="AT155" s="252"/>
      <c r="AU155" s="252"/>
      <c r="AV155" s="252"/>
      <c r="AW155" s="252"/>
      <c r="AX155" s="252"/>
      <c r="AY155" s="252"/>
      <c r="AZ155" s="252"/>
      <c r="BA155" s="252"/>
      <c r="BB155" s="252"/>
      <c r="BC155" s="252"/>
      <c r="BD155" s="252"/>
      <c r="BE155" s="252"/>
      <c r="BF155" s="252"/>
      <c r="BG155" s="252"/>
      <c r="BH155" s="252"/>
      <c r="BI155" s="252"/>
      <c r="BJ155" s="252"/>
      <c r="BK155" s="252"/>
      <c r="BL155" s="252"/>
      <c r="BM155" s="252"/>
      <c r="BN155" s="252"/>
      <c r="BO155" s="252"/>
      <c r="BP155" s="252"/>
      <c r="BQ155" s="252"/>
      <c r="BR155" s="252"/>
      <c r="BS155" s="252"/>
      <c r="BT155" s="252"/>
    </row>
    <row r="156" spans="1:72" s="253" customFormat="1" ht="15.75" customHeight="1">
      <c r="A156" s="193"/>
      <c r="B156" s="255" t="s">
        <v>32</v>
      </c>
      <c r="C156" s="195" t="s">
        <v>294</v>
      </c>
      <c r="D156" s="195" t="s">
        <v>295</v>
      </c>
      <c r="E156" s="196" t="s">
        <v>258</v>
      </c>
      <c r="F156" s="198" t="s">
        <v>258</v>
      </c>
      <c r="G156" s="197">
        <f>SUM(G158)</f>
        <v>101414.7</v>
      </c>
      <c r="H156" s="252"/>
      <c r="I156" s="252"/>
      <c r="J156" s="252"/>
      <c r="K156" s="252"/>
      <c r="L156" s="252"/>
      <c r="M156" s="252"/>
      <c r="N156" s="252"/>
      <c r="O156" s="252"/>
      <c r="P156" s="252"/>
      <c r="Q156" s="252"/>
      <c r="R156" s="252"/>
      <c r="S156" s="252"/>
      <c r="T156" s="252"/>
      <c r="U156" s="252"/>
      <c r="V156" s="252"/>
      <c r="W156" s="252"/>
      <c r="X156" s="252"/>
      <c r="Y156" s="252"/>
      <c r="Z156" s="252"/>
      <c r="AA156" s="252"/>
      <c r="AB156" s="252"/>
      <c r="AC156" s="252"/>
      <c r="AD156" s="252"/>
      <c r="AE156" s="252"/>
      <c r="AF156" s="252"/>
      <c r="AG156" s="252"/>
      <c r="AH156" s="252"/>
      <c r="AI156" s="252"/>
      <c r="AJ156" s="252"/>
      <c r="AK156" s="252"/>
      <c r="AL156" s="252"/>
      <c r="AM156" s="252"/>
      <c r="AN156" s="252"/>
      <c r="AO156" s="252"/>
      <c r="AP156" s="252"/>
      <c r="AQ156" s="252"/>
      <c r="AR156" s="252"/>
      <c r="AS156" s="252"/>
      <c r="AT156" s="252"/>
      <c r="AU156" s="252"/>
      <c r="AV156" s="252"/>
      <c r="AW156" s="252"/>
      <c r="AX156" s="252"/>
      <c r="AY156" s="252"/>
      <c r="AZ156" s="252"/>
      <c r="BA156" s="252"/>
      <c r="BB156" s="252"/>
      <c r="BC156" s="252"/>
      <c r="BD156" s="252"/>
      <c r="BE156" s="252"/>
      <c r="BF156" s="252"/>
      <c r="BG156" s="252"/>
      <c r="BH156" s="252"/>
      <c r="BI156" s="252"/>
      <c r="BJ156" s="252"/>
      <c r="BK156" s="252"/>
      <c r="BL156" s="252"/>
      <c r="BM156" s="252"/>
      <c r="BN156" s="252"/>
      <c r="BO156" s="252"/>
      <c r="BP156" s="252"/>
      <c r="BQ156" s="252"/>
      <c r="BR156" s="252"/>
      <c r="BS156" s="252"/>
      <c r="BT156" s="252"/>
    </row>
    <row r="157" spans="1:72" s="253" customFormat="1" ht="7.5" customHeight="1">
      <c r="A157" s="193"/>
      <c r="B157" s="194"/>
      <c r="C157" s="212"/>
      <c r="D157" s="195"/>
      <c r="E157" s="195"/>
      <c r="F157" s="205"/>
      <c r="G157" s="206"/>
      <c r="H157" s="252"/>
      <c r="I157" s="252"/>
      <c r="J157" s="252"/>
      <c r="K157" s="252"/>
      <c r="L157" s="252"/>
      <c r="M157" s="252"/>
      <c r="N157" s="252"/>
      <c r="O157" s="252"/>
      <c r="P157" s="252"/>
      <c r="Q157" s="252"/>
      <c r="R157" s="252"/>
      <c r="S157" s="252"/>
      <c r="T157" s="252"/>
      <c r="U157" s="252"/>
      <c r="V157" s="252"/>
      <c r="W157" s="252"/>
      <c r="X157" s="252"/>
      <c r="Y157" s="252"/>
      <c r="Z157" s="252"/>
      <c r="AA157" s="252"/>
      <c r="AB157" s="252"/>
      <c r="AC157" s="252"/>
      <c r="AD157" s="252"/>
      <c r="AE157" s="252"/>
      <c r="AF157" s="252"/>
      <c r="AG157" s="252"/>
      <c r="AH157" s="252"/>
      <c r="AI157" s="252"/>
      <c r="AJ157" s="252"/>
      <c r="AK157" s="252"/>
      <c r="AL157" s="252"/>
      <c r="AM157" s="252"/>
      <c r="AN157" s="252"/>
      <c r="AO157" s="252"/>
      <c r="AP157" s="252"/>
      <c r="AQ157" s="252"/>
      <c r="AR157" s="252"/>
      <c r="AS157" s="252"/>
      <c r="AT157" s="252"/>
      <c r="AU157" s="252"/>
      <c r="AV157" s="252"/>
      <c r="AW157" s="252"/>
      <c r="AX157" s="252"/>
      <c r="AY157" s="252"/>
      <c r="AZ157" s="252"/>
      <c r="BA157" s="252"/>
      <c r="BB157" s="252"/>
      <c r="BC157" s="252"/>
      <c r="BD157" s="252"/>
      <c r="BE157" s="252"/>
      <c r="BF157" s="252"/>
      <c r="BG157" s="252"/>
      <c r="BH157" s="252"/>
      <c r="BI157" s="252"/>
      <c r="BJ157" s="252"/>
      <c r="BK157" s="252"/>
      <c r="BL157" s="252"/>
      <c r="BM157" s="252"/>
      <c r="BN157" s="252"/>
      <c r="BO157" s="252"/>
      <c r="BP157" s="252"/>
      <c r="BQ157" s="252"/>
      <c r="BR157" s="252"/>
      <c r="BS157" s="252"/>
      <c r="BT157" s="252"/>
    </row>
    <row r="158" spans="1:72" s="253" customFormat="1" ht="15.75" customHeight="1">
      <c r="A158" s="193"/>
      <c r="B158" s="194"/>
      <c r="C158" s="212"/>
      <c r="D158" s="195"/>
      <c r="E158" s="195"/>
      <c r="F158" s="205"/>
      <c r="G158" s="254">
        <f>SUM(G159:G161)</f>
        <v>101414.7</v>
      </c>
      <c r="H158" s="252"/>
      <c r="I158" s="252"/>
      <c r="J158" s="252"/>
      <c r="K158" s="252"/>
      <c r="L158" s="252"/>
      <c r="M158" s="252"/>
      <c r="N158" s="252"/>
      <c r="O158" s="252"/>
      <c r="P158" s="252"/>
      <c r="Q158" s="252"/>
      <c r="R158" s="252"/>
      <c r="S158" s="252"/>
      <c r="T158" s="252"/>
      <c r="U158" s="252"/>
      <c r="V158" s="252"/>
      <c r="W158" s="252"/>
      <c r="X158" s="252"/>
      <c r="Y158" s="252"/>
      <c r="Z158" s="252"/>
      <c r="AA158" s="252"/>
      <c r="AB158" s="252"/>
      <c r="AC158" s="252"/>
      <c r="AD158" s="252"/>
      <c r="AE158" s="252"/>
      <c r="AF158" s="252"/>
      <c r="AG158" s="252"/>
      <c r="AH158" s="252"/>
      <c r="AI158" s="252"/>
      <c r="AJ158" s="252"/>
      <c r="AK158" s="252"/>
      <c r="AL158" s="252"/>
      <c r="AM158" s="252"/>
      <c r="AN158" s="252"/>
      <c r="AO158" s="252"/>
      <c r="AP158" s="252"/>
      <c r="AQ158" s="252"/>
      <c r="AR158" s="252"/>
      <c r="AS158" s="252"/>
      <c r="AT158" s="252"/>
      <c r="AU158" s="252"/>
      <c r="AV158" s="252"/>
      <c r="AW158" s="252"/>
      <c r="AX158" s="252"/>
      <c r="AY158" s="252"/>
      <c r="AZ158" s="252"/>
      <c r="BA158" s="252"/>
      <c r="BB158" s="252"/>
      <c r="BC158" s="252"/>
      <c r="BD158" s="252"/>
      <c r="BE158" s="252"/>
      <c r="BF158" s="252"/>
      <c r="BG158" s="252"/>
      <c r="BH158" s="252"/>
      <c r="BI158" s="252"/>
      <c r="BJ158" s="252"/>
      <c r="BK158" s="252"/>
      <c r="BL158" s="252"/>
      <c r="BM158" s="252"/>
      <c r="BN158" s="252"/>
      <c r="BO158" s="252"/>
      <c r="BP158" s="252"/>
      <c r="BQ158" s="252"/>
      <c r="BR158" s="252"/>
      <c r="BS158" s="252"/>
      <c r="BT158" s="252"/>
    </row>
    <row r="159" spans="1:72" s="253" customFormat="1" ht="15.75" customHeight="1">
      <c r="A159" s="193"/>
      <c r="B159" s="194"/>
      <c r="C159" s="212"/>
      <c r="D159" s="195"/>
      <c r="E159" s="195" t="s">
        <v>106</v>
      </c>
      <c r="F159" s="205" t="s">
        <v>258</v>
      </c>
      <c r="G159" s="206">
        <f>5888+6308+9364.7+7407+7608+8547+3822+6065+19410</f>
        <v>74419.7</v>
      </c>
      <c r="H159" s="252"/>
      <c r="I159" s="252"/>
      <c r="J159" s="252"/>
      <c r="K159" s="252"/>
      <c r="L159" s="252"/>
      <c r="M159" s="252"/>
      <c r="N159" s="252"/>
      <c r="O159" s="252"/>
      <c r="P159" s="252"/>
      <c r="Q159" s="252"/>
      <c r="R159" s="252"/>
      <c r="S159" s="252"/>
      <c r="T159" s="252"/>
      <c r="U159" s="252"/>
      <c r="V159" s="252"/>
      <c r="W159" s="252"/>
      <c r="X159" s="252"/>
      <c r="Y159" s="252"/>
      <c r="Z159" s="252"/>
      <c r="AA159" s="252"/>
      <c r="AB159" s="252"/>
      <c r="AC159" s="252"/>
      <c r="AD159" s="252"/>
      <c r="AE159" s="252"/>
      <c r="AF159" s="252"/>
      <c r="AG159" s="252"/>
      <c r="AH159" s="252"/>
      <c r="AI159" s="252"/>
      <c r="AJ159" s="252"/>
      <c r="AK159" s="252"/>
      <c r="AL159" s="252"/>
      <c r="AM159" s="252"/>
      <c r="AN159" s="252"/>
      <c r="AO159" s="252"/>
      <c r="AP159" s="252"/>
      <c r="AQ159" s="252"/>
      <c r="AR159" s="252"/>
      <c r="AS159" s="252"/>
      <c r="AT159" s="252"/>
      <c r="AU159" s="252"/>
      <c r="AV159" s="252"/>
      <c r="AW159" s="252"/>
      <c r="AX159" s="252"/>
      <c r="AY159" s="252"/>
      <c r="AZ159" s="252"/>
      <c r="BA159" s="252"/>
      <c r="BB159" s="252"/>
      <c r="BC159" s="252"/>
      <c r="BD159" s="252"/>
      <c r="BE159" s="252"/>
      <c r="BF159" s="252"/>
      <c r="BG159" s="252"/>
      <c r="BH159" s="252"/>
      <c r="BI159" s="252"/>
      <c r="BJ159" s="252"/>
      <c r="BK159" s="252"/>
      <c r="BL159" s="252"/>
      <c r="BM159" s="252"/>
      <c r="BN159" s="252"/>
      <c r="BO159" s="252"/>
      <c r="BP159" s="252"/>
      <c r="BQ159" s="252"/>
      <c r="BR159" s="252"/>
      <c r="BS159" s="252"/>
      <c r="BT159" s="252"/>
    </row>
    <row r="160" spans="1:72" s="253" customFormat="1" ht="15.75" customHeight="1">
      <c r="A160" s="193"/>
      <c r="B160" s="194"/>
      <c r="C160" s="212"/>
      <c r="D160" s="195"/>
      <c r="E160" s="195" t="s">
        <v>275</v>
      </c>
      <c r="F160" s="205" t="s">
        <v>258</v>
      </c>
      <c r="G160" s="206">
        <f>2566+1400</f>
        <v>3966</v>
      </c>
      <c r="H160" s="252"/>
      <c r="I160" s="252"/>
      <c r="J160" s="252"/>
      <c r="K160" s="252"/>
      <c r="L160" s="252"/>
      <c r="M160" s="252"/>
      <c r="N160" s="252"/>
      <c r="O160" s="252"/>
      <c r="P160" s="252"/>
      <c r="Q160" s="252"/>
      <c r="R160" s="252"/>
      <c r="S160" s="252"/>
      <c r="T160" s="252"/>
      <c r="U160" s="252"/>
      <c r="V160" s="252"/>
      <c r="W160" s="252"/>
      <c r="X160" s="252"/>
      <c r="Y160" s="252"/>
      <c r="Z160" s="252"/>
      <c r="AA160" s="252"/>
      <c r="AB160" s="252"/>
      <c r="AC160" s="252"/>
      <c r="AD160" s="252"/>
      <c r="AE160" s="252"/>
      <c r="AF160" s="252"/>
      <c r="AG160" s="252"/>
      <c r="AH160" s="252"/>
      <c r="AI160" s="252"/>
      <c r="AJ160" s="252"/>
      <c r="AK160" s="252"/>
      <c r="AL160" s="252"/>
      <c r="AM160" s="252"/>
      <c r="AN160" s="252"/>
      <c r="AO160" s="252"/>
      <c r="AP160" s="252"/>
      <c r="AQ160" s="252"/>
      <c r="AR160" s="252"/>
      <c r="AS160" s="252"/>
      <c r="AT160" s="252"/>
      <c r="AU160" s="252"/>
      <c r="AV160" s="252"/>
      <c r="AW160" s="252"/>
      <c r="AX160" s="252"/>
      <c r="AY160" s="252"/>
      <c r="AZ160" s="252"/>
      <c r="BA160" s="252"/>
      <c r="BB160" s="252"/>
      <c r="BC160" s="252"/>
      <c r="BD160" s="252"/>
      <c r="BE160" s="252"/>
      <c r="BF160" s="252"/>
      <c r="BG160" s="252"/>
      <c r="BH160" s="252"/>
      <c r="BI160" s="252"/>
      <c r="BJ160" s="252"/>
      <c r="BK160" s="252"/>
      <c r="BL160" s="252"/>
      <c r="BM160" s="252"/>
      <c r="BN160" s="252"/>
      <c r="BO160" s="252"/>
      <c r="BP160" s="252"/>
      <c r="BQ160" s="252"/>
      <c r="BR160" s="252"/>
      <c r="BS160" s="252"/>
      <c r="BT160" s="252"/>
    </row>
    <row r="161" spans="1:72" s="253" customFormat="1" ht="15.75" customHeight="1">
      <c r="A161" s="193"/>
      <c r="B161" s="194"/>
      <c r="C161" s="212"/>
      <c r="D161" s="195"/>
      <c r="E161" s="195" t="s">
        <v>282</v>
      </c>
      <c r="F161" s="205" t="s">
        <v>258</v>
      </c>
      <c r="G161" s="206">
        <f>14729+8300</f>
        <v>23029</v>
      </c>
      <c r="H161" s="252"/>
      <c r="I161" s="252"/>
      <c r="J161" s="252"/>
      <c r="K161" s="252"/>
      <c r="L161" s="252"/>
      <c r="M161" s="252"/>
      <c r="N161" s="252"/>
      <c r="O161" s="252"/>
      <c r="P161" s="252"/>
      <c r="Q161" s="252"/>
      <c r="R161" s="252"/>
      <c r="S161" s="252"/>
      <c r="T161" s="252"/>
      <c r="U161" s="252"/>
      <c r="V161" s="252"/>
      <c r="W161" s="252"/>
      <c r="X161" s="252"/>
      <c r="Y161" s="252"/>
      <c r="Z161" s="252"/>
      <c r="AA161" s="252"/>
      <c r="AB161" s="252"/>
      <c r="AC161" s="252"/>
      <c r="AD161" s="252"/>
      <c r="AE161" s="252"/>
      <c r="AF161" s="252"/>
      <c r="AG161" s="252"/>
      <c r="AH161" s="252"/>
      <c r="AI161" s="252"/>
      <c r="AJ161" s="252"/>
      <c r="AK161" s="252"/>
      <c r="AL161" s="252"/>
      <c r="AM161" s="252"/>
      <c r="AN161" s="252"/>
      <c r="AO161" s="252"/>
      <c r="AP161" s="252"/>
      <c r="AQ161" s="252"/>
      <c r="AR161" s="252"/>
      <c r="AS161" s="252"/>
      <c r="AT161" s="252"/>
      <c r="AU161" s="252"/>
      <c r="AV161" s="252"/>
      <c r="AW161" s="252"/>
      <c r="AX161" s="252"/>
      <c r="AY161" s="252"/>
      <c r="AZ161" s="252"/>
      <c r="BA161" s="252"/>
      <c r="BB161" s="252"/>
      <c r="BC161" s="252"/>
      <c r="BD161" s="252"/>
      <c r="BE161" s="252"/>
      <c r="BF161" s="252"/>
      <c r="BG161" s="252"/>
      <c r="BH161" s="252"/>
      <c r="BI161" s="252"/>
      <c r="BJ161" s="252"/>
      <c r="BK161" s="252"/>
      <c r="BL161" s="252"/>
      <c r="BM161" s="252"/>
      <c r="BN161" s="252"/>
      <c r="BO161" s="252"/>
      <c r="BP161" s="252"/>
      <c r="BQ161" s="252"/>
      <c r="BR161" s="252"/>
      <c r="BS161" s="252"/>
      <c r="BT161" s="252"/>
    </row>
    <row r="162" spans="1:72" s="253" customFormat="1" ht="6.75" customHeight="1">
      <c r="A162" s="207"/>
      <c r="B162" s="208"/>
      <c r="C162" s="209"/>
      <c r="D162" s="196"/>
      <c r="E162" s="196"/>
      <c r="F162" s="198"/>
      <c r="G162" s="210"/>
      <c r="H162" s="252"/>
      <c r="I162" s="252"/>
      <c r="J162" s="252"/>
      <c r="K162" s="252"/>
      <c r="L162" s="252"/>
      <c r="M162" s="252"/>
      <c r="N162" s="252"/>
      <c r="O162" s="252"/>
      <c r="P162" s="252"/>
      <c r="Q162" s="252"/>
      <c r="R162" s="252"/>
      <c r="S162" s="252"/>
      <c r="T162" s="252"/>
      <c r="U162" s="252"/>
      <c r="V162" s="252"/>
      <c r="W162" s="252"/>
      <c r="X162" s="252"/>
      <c r="Y162" s="252"/>
      <c r="Z162" s="252"/>
      <c r="AA162" s="252"/>
      <c r="AB162" s="252"/>
      <c r="AC162" s="252"/>
      <c r="AD162" s="252"/>
      <c r="AE162" s="252"/>
      <c r="AF162" s="252"/>
      <c r="AG162" s="252"/>
      <c r="AH162" s="252"/>
      <c r="AI162" s="252"/>
      <c r="AJ162" s="252"/>
      <c r="AK162" s="252"/>
      <c r="AL162" s="252"/>
      <c r="AM162" s="252"/>
      <c r="AN162" s="252"/>
      <c r="AO162" s="252"/>
      <c r="AP162" s="252"/>
      <c r="AQ162" s="252"/>
      <c r="AR162" s="252"/>
      <c r="AS162" s="252"/>
      <c r="AT162" s="252"/>
      <c r="AU162" s="252"/>
      <c r="AV162" s="252"/>
      <c r="AW162" s="252"/>
      <c r="AX162" s="252"/>
      <c r="AY162" s="252"/>
      <c r="AZ162" s="252"/>
      <c r="BA162" s="252"/>
      <c r="BB162" s="252"/>
      <c r="BC162" s="252"/>
      <c r="BD162" s="252"/>
      <c r="BE162" s="252"/>
      <c r="BF162" s="252"/>
      <c r="BG162" s="252"/>
      <c r="BH162" s="252"/>
      <c r="BI162" s="252"/>
      <c r="BJ162" s="252"/>
      <c r="BK162" s="252"/>
      <c r="BL162" s="252"/>
      <c r="BM162" s="252"/>
      <c r="BN162" s="252"/>
      <c r="BO162" s="252"/>
      <c r="BP162" s="252"/>
      <c r="BQ162" s="252"/>
      <c r="BR162" s="252"/>
      <c r="BS162" s="252"/>
      <c r="BT162" s="252"/>
    </row>
    <row r="163" spans="1:72" s="253" customFormat="1" ht="15.75" customHeight="1">
      <c r="A163" s="193"/>
      <c r="B163" s="194"/>
      <c r="C163" s="195"/>
      <c r="D163" s="195"/>
      <c r="E163" s="196" t="s">
        <v>55</v>
      </c>
      <c r="F163" s="197">
        <f>270+270+270+270</f>
        <v>1080</v>
      </c>
      <c r="G163" s="198" t="s">
        <v>258</v>
      </c>
      <c r="H163" s="252"/>
      <c r="I163" s="252"/>
      <c r="J163" s="252"/>
      <c r="K163" s="252"/>
      <c r="L163" s="252"/>
      <c r="M163" s="252"/>
      <c r="N163" s="252"/>
      <c r="O163" s="252"/>
      <c r="P163" s="252"/>
      <c r="Q163" s="252"/>
      <c r="R163" s="252"/>
      <c r="S163" s="252"/>
      <c r="T163" s="252"/>
      <c r="U163" s="252"/>
      <c r="V163" s="252"/>
      <c r="W163" s="252"/>
      <c r="X163" s="252"/>
      <c r="Y163" s="252"/>
      <c r="Z163" s="252"/>
      <c r="AA163" s="252"/>
      <c r="AB163" s="252"/>
      <c r="AC163" s="252"/>
      <c r="AD163" s="252"/>
      <c r="AE163" s="252"/>
      <c r="AF163" s="252"/>
      <c r="AG163" s="252"/>
      <c r="AH163" s="252"/>
      <c r="AI163" s="252"/>
      <c r="AJ163" s="252"/>
      <c r="AK163" s="252"/>
      <c r="AL163" s="252"/>
      <c r="AM163" s="252"/>
      <c r="AN163" s="252"/>
      <c r="AO163" s="252"/>
      <c r="AP163" s="252"/>
      <c r="AQ163" s="252"/>
      <c r="AR163" s="252"/>
      <c r="AS163" s="252"/>
      <c r="AT163" s="252"/>
      <c r="AU163" s="252"/>
      <c r="AV163" s="252"/>
      <c r="AW163" s="252"/>
      <c r="AX163" s="252"/>
      <c r="AY163" s="252"/>
      <c r="AZ163" s="252"/>
      <c r="BA163" s="252"/>
      <c r="BB163" s="252"/>
      <c r="BC163" s="252"/>
      <c r="BD163" s="252"/>
      <c r="BE163" s="252"/>
      <c r="BF163" s="252"/>
      <c r="BG163" s="252"/>
      <c r="BH163" s="252"/>
      <c r="BI163" s="252"/>
      <c r="BJ163" s="252"/>
      <c r="BK163" s="252"/>
      <c r="BL163" s="252"/>
      <c r="BM163" s="252"/>
      <c r="BN163" s="252"/>
      <c r="BO163" s="252"/>
      <c r="BP163" s="252"/>
      <c r="BQ163" s="252"/>
      <c r="BR163" s="252"/>
      <c r="BS163" s="252"/>
      <c r="BT163" s="252"/>
    </row>
    <row r="164" spans="1:72" s="253" customFormat="1" ht="48" customHeight="1">
      <c r="A164" s="199" t="s">
        <v>296</v>
      </c>
      <c r="B164" s="200" t="s">
        <v>297</v>
      </c>
      <c r="C164" s="195" t="s">
        <v>298</v>
      </c>
      <c r="D164" s="195" t="s">
        <v>299</v>
      </c>
      <c r="E164" s="201" t="s">
        <v>258</v>
      </c>
      <c r="F164" s="202" t="s">
        <v>258</v>
      </c>
      <c r="G164" s="203">
        <f>SUM(G166)</f>
        <v>1080</v>
      </c>
      <c r="H164" s="252"/>
      <c r="I164" s="252"/>
      <c r="J164" s="252"/>
      <c r="K164" s="252"/>
      <c r="L164" s="252"/>
      <c r="M164" s="252"/>
      <c r="N164" s="252"/>
      <c r="O164" s="252"/>
      <c r="P164" s="252"/>
      <c r="Q164" s="252"/>
      <c r="R164" s="252"/>
      <c r="S164" s="252"/>
      <c r="T164" s="252"/>
      <c r="U164" s="252"/>
      <c r="V164" s="252"/>
      <c r="W164" s="252"/>
      <c r="X164" s="252"/>
      <c r="Y164" s="252"/>
      <c r="Z164" s="252"/>
      <c r="AA164" s="252"/>
      <c r="AB164" s="252"/>
      <c r="AC164" s="252"/>
      <c r="AD164" s="252"/>
      <c r="AE164" s="252"/>
      <c r="AF164" s="252"/>
      <c r="AG164" s="252"/>
      <c r="AH164" s="252"/>
      <c r="AI164" s="252"/>
      <c r="AJ164" s="252"/>
      <c r="AK164" s="252"/>
      <c r="AL164" s="252"/>
      <c r="AM164" s="252"/>
      <c r="AN164" s="252"/>
      <c r="AO164" s="252"/>
      <c r="AP164" s="252"/>
      <c r="AQ164" s="252"/>
      <c r="AR164" s="252"/>
      <c r="AS164" s="252"/>
      <c r="AT164" s="252"/>
      <c r="AU164" s="252"/>
      <c r="AV164" s="252"/>
      <c r="AW164" s="252"/>
      <c r="AX164" s="252"/>
      <c r="AY164" s="252"/>
      <c r="AZ164" s="252"/>
      <c r="BA164" s="252"/>
      <c r="BB164" s="252"/>
      <c r="BC164" s="252"/>
      <c r="BD164" s="252"/>
      <c r="BE164" s="252"/>
      <c r="BF164" s="252"/>
      <c r="BG164" s="252"/>
      <c r="BH164" s="252"/>
      <c r="BI164" s="252"/>
      <c r="BJ164" s="252"/>
      <c r="BK164" s="252"/>
      <c r="BL164" s="252"/>
      <c r="BM164" s="252"/>
      <c r="BN164" s="252"/>
      <c r="BO164" s="252"/>
      <c r="BP164" s="252"/>
      <c r="BQ164" s="252"/>
      <c r="BR164" s="252"/>
      <c r="BS164" s="252"/>
      <c r="BT164" s="252"/>
    </row>
    <row r="165" spans="1:72" s="253" customFormat="1" ht="7.5" customHeight="1">
      <c r="A165" s="193"/>
      <c r="B165" s="194"/>
      <c r="C165" s="212"/>
      <c r="D165" s="195"/>
      <c r="E165" s="195"/>
      <c r="F165" s="205"/>
      <c r="G165" s="206"/>
      <c r="H165" s="252"/>
      <c r="I165" s="252"/>
      <c r="J165" s="252"/>
      <c r="K165" s="252"/>
      <c r="L165" s="252"/>
      <c r="M165" s="252"/>
      <c r="N165" s="252"/>
      <c r="O165" s="252"/>
      <c r="P165" s="252"/>
      <c r="Q165" s="252"/>
      <c r="R165" s="252"/>
      <c r="S165" s="252"/>
      <c r="T165" s="252"/>
      <c r="U165" s="252"/>
      <c r="V165" s="252"/>
      <c r="W165" s="252"/>
      <c r="X165" s="252"/>
      <c r="Y165" s="252"/>
      <c r="Z165" s="252"/>
      <c r="AA165" s="252"/>
      <c r="AB165" s="252"/>
      <c r="AC165" s="252"/>
      <c r="AD165" s="252"/>
      <c r="AE165" s="252"/>
      <c r="AF165" s="252"/>
      <c r="AG165" s="252"/>
      <c r="AH165" s="252"/>
      <c r="AI165" s="252"/>
      <c r="AJ165" s="252"/>
      <c r="AK165" s="252"/>
      <c r="AL165" s="252"/>
      <c r="AM165" s="252"/>
      <c r="AN165" s="252"/>
      <c r="AO165" s="252"/>
      <c r="AP165" s="252"/>
      <c r="AQ165" s="252"/>
      <c r="AR165" s="252"/>
      <c r="AS165" s="252"/>
      <c r="AT165" s="252"/>
      <c r="AU165" s="252"/>
      <c r="AV165" s="252"/>
      <c r="AW165" s="252"/>
      <c r="AX165" s="252"/>
      <c r="AY165" s="252"/>
      <c r="AZ165" s="252"/>
      <c r="BA165" s="252"/>
      <c r="BB165" s="252"/>
      <c r="BC165" s="252"/>
      <c r="BD165" s="252"/>
      <c r="BE165" s="252"/>
      <c r="BF165" s="252"/>
      <c r="BG165" s="252"/>
      <c r="BH165" s="252"/>
      <c r="BI165" s="252"/>
      <c r="BJ165" s="252"/>
      <c r="BK165" s="252"/>
      <c r="BL165" s="252"/>
      <c r="BM165" s="252"/>
      <c r="BN165" s="252"/>
      <c r="BO165" s="252"/>
      <c r="BP165" s="252"/>
      <c r="BQ165" s="252"/>
      <c r="BR165" s="252"/>
      <c r="BS165" s="252"/>
      <c r="BT165" s="252"/>
    </row>
    <row r="166" spans="1:72" s="253" customFormat="1" ht="25.5" customHeight="1">
      <c r="A166" s="193"/>
      <c r="B166" s="257" t="s">
        <v>240</v>
      </c>
      <c r="C166" s="195"/>
      <c r="D166" s="195"/>
      <c r="E166" s="195"/>
      <c r="F166" s="205"/>
      <c r="G166" s="254">
        <f>SUM(G167:G169)</f>
        <v>1080</v>
      </c>
      <c r="H166" s="252"/>
      <c r="I166" s="252"/>
      <c r="J166" s="252"/>
      <c r="K166" s="252"/>
      <c r="L166" s="252"/>
      <c r="M166" s="252"/>
      <c r="N166" s="252"/>
      <c r="O166" s="252"/>
      <c r="P166" s="252"/>
      <c r="Q166" s="252"/>
      <c r="R166" s="252"/>
      <c r="S166" s="252"/>
      <c r="T166" s="252"/>
      <c r="U166" s="252"/>
      <c r="V166" s="252"/>
      <c r="W166" s="252"/>
      <c r="X166" s="252"/>
      <c r="Y166" s="252"/>
      <c r="Z166" s="252"/>
      <c r="AA166" s="252"/>
      <c r="AB166" s="252"/>
      <c r="AC166" s="252"/>
      <c r="AD166" s="252"/>
      <c r="AE166" s="252"/>
      <c r="AF166" s="252"/>
      <c r="AG166" s="252"/>
      <c r="AH166" s="252"/>
      <c r="AI166" s="252"/>
      <c r="AJ166" s="252"/>
      <c r="AK166" s="252"/>
      <c r="AL166" s="252"/>
      <c r="AM166" s="252"/>
      <c r="AN166" s="252"/>
      <c r="AO166" s="252"/>
      <c r="AP166" s="252"/>
      <c r="AQ166" s="252"/>
      <c r="AR166" s="252"/>
      <c r="AS166" s="252"/>
      <c r="AT166" s="252"/>
      <c r="AU166" s="252"/>
      <c r="AV166" s="252"/>
      <c r="AW166" s="252"/>
      <c r="AX166" s="252"/>
      <c r="AY166" s="252"/>
      <c r="AZ166" s="252"/>
      <c r="BA166" s="252"/>
      <c r="BB166" s="252"/>
      <c r="BC166" s="252"/>
      <c r="BD166" s="252"/>
      <c r="BE166" s="252"/>
      <c r="BF166" s="252"/>
      <c r="BG166" s="252"/>
      <c r="BH166" s="252"/>
      <c r="BI166" s="252"/>
      <c r="BJ166" s="252"/>
      <c r="BK166" s="252"/>
      <c r="BL166" s="252"/>
      <c r="BM166" s="252"/>
      <c r="BN166" s="252"/>
      <c r="BO166" s="252"/>
      <c r="BP166" s="252"/>
      <c r="BQ166" s="252"/>
      <c r="BR166" s="252"/>
      <c r="BS166" s="252"/>
      <c r="BT166" s="252"/>
    </row>
    <row r="167" spans="1:72" s="253" customFormat="1" ht="15.75" customHeight="1">
      <c r="A167" s="193"/>
      <c r="B167" s="194"/>
      <c r="C167" s="212"/>
      <c r="D167" s="195"/>
      <c r="E167" s="195" t="s">
        <v>275</v>
      </c>
      <c r="F167" s="205" t="s">
        <v>258</v>
      </c>
      <c r="G167" s="206">
        <f>140+140+140+140</f>
        <v>560</v>
      </c>
      <c r="H167" s="252"/>
      <c r="I167" s="252"/>
      <c r="J167" s="252"/>
      <c r="K167" s="252"/>
      <c r="L167" s="252"/>
      <c r="M167" s="252"/>
      <c r="N167" s="252"/>
      <c r="O167" s="252"/>
      <c r="P167" s="252"/>
      <c r="Q167" s="252"/>
      <c r="R167" s="252"/>
      <c r="S167" s="252"/>
      <c r="T167" s="252"/>
      <c r="U167" s="252"/>
      <c r="V167" s="252"/>
      <c r="W167" s="252"/>
      <c r="X167" s="252"/>
      <c r="Y167" s="252"/>
      <c r="Z167" s="252"/>
      <c r="AA167" s="252"/>
      <c r="AB167" s="252"/>
      <c r="AC167" s="252"/>
      <c r="AD167" s="252"/>
      <c r="AE167" s="252"/>
      <c r="AF167" s="252"/>
      <c r="AG167" s="252"/>
      <c r="AH167" s="252"/>
      <c r="AI167" s="252"/>
      <c r="AJ167" s="252"/>
      <c r="AK167" s="252"/>
      <c r="AL167" s="252"/>
      <c r="AM167" s="252"/>
      <c r="AN167" s="252"/>
      <c r="AO167" s="252"/>
      <c r="AP167" s="252"/>
      <c r="AQ167" s="252"/>
      <c r="AR167" s="252"/>
      <c r="AS167" s="252"/>
      <c r="AT167" s="252"/>
      <c r="AU167" s="252"/>
      <c r="AV167" s="252"/>
      <c r="AW167" s="252"/>
      <c r="AX167" s="252"/>
      <c r="AY167" s="252"/>
      <c r="AZ167" s="252"/>
      <c r="BA167" s="252"/>
      <c r="BB167" s="252"/>
      <c r="BC167" s="252"/>
      <c r="BD167" s="252"/>
      <c r="BE167" s="252"/>
      <c r="BF167" s="252"/>
      <c r="BG167" s="252"/>
      <c r="BH167" s="252"/>
      <c r="BI167" s="252"/>
      <c r="BJ167" s="252"/>
      <c r="BK167" s="252"/>
      <c r="BL167" s="252"/>
      <c r="BM167" s="252"/>
      <c r="BN167" s="252"/>
      <c r="BO167" s="252"/>
      <c r="BP167" s="252"/>
      <c r="BQ167" s="252"/>
      <c r="BR167" s="252"/>
      <c r="BS167" s="252"/>
      <c r="BT167" s="252"/>
    </row>
    <row r="168" spans="1:72" s="253" customFormat="1" ht="15.75" customHeight="1">
      <c r="A168" s="193"/>
      <c r="B168" s="194"/>
      <c r="C168" s="212"/>
      <c r="D168" s="195"/>
      <c r="E168" s="195" t="s">
        <v>266</v>
      </c>
      <c r="F168" s="205" t="s">
        <v>258</v>
      </c>
      <c r="G168" s="206">
        <f>100+100+100+100</f>
        <v>400</v>
      </c>
      <c r="H168" s="252"/>
      <c r="I168" s="252"/>
      <c r="J168" s="252"/>
      <c r="K168" s="252"/>
      <c r="L168" s="252"/>
      <c r="M168" s="252"/>
      <c r="N168" s="252"/>
      <c r="O168" s="252"/>
      <c r="P168" s="252"/>
      <c r="Q168" s="252"/>
      <c r="R168" s="252"/>
      <c r="S168" s="252"/>
      <c r="T168" s="252"/>
      <c r="U168" s="252"/>
      <c r="V168" s="252"/>
      <c r="W168" s="252"/>
      <c r="X168" s="252"/>
      <c r="Y168" s="252"/>
      <c r="Z168" s="252"/>
      <c r="AA168" s="252"/>
      <c r="AB168" s="252"/>
      <c r="AC168" s="252"/>
      <c r="AD168" s="252"/>
      <c r="AE168" s="252"/>
      <c r="AF168" s="252"/>
      <c r="AG168" s="252"/>
      <c r="AH168" s="252"/>
      <c r="AI168" s="252"/>
      <c r="AJ168" s="252"/>
      <c r="AK168" s="252"/>
      <c r="AL168" s="252"/>
      <c r="AM168" s="252"/>
      <c r="AN168" s="252"/>
      <c r="AO168" s="252"/>
      <c r="AP168" s="252"/>
      <c r="AQ168" s="252"/>
      <c r="AR168" s="252"/>
      <c r="AS168" s="252"/>
      <c r="AT168" s="252"/>
      <c r="AU168" s="252"/>
      <c r="AV168" s="252"/>
      <c r="AW168" s="252"/>
      <c r="AX168" s="252"/>
      <c r="AY168" s="252"/>
      <c r="AZ168" s="252"/>
      <c r="BA168" s="252"/>
      <c r="BB168" s="252"/>
      <c r="BC168" s="252"/>
      <c r="BD168" s="252"/>
      <c r="BE168" s="252"/>
      <c r="BF168" s="252"/>
      <c r="BG168" s="252"/>
      <c r="BH168" s="252"/>
      <c r="BI168" s="252"/>
      <c r="BJ168" s="252"/>
      <c r="BK168" s="252"/>
      <c r="BL168" s="252"/>
      <c r="BM168" s="252"/>
      <c r="BN168" s="252"/>
      <c r="BO168" s="252"/>
      <c r="BP168" s="252"/>
      <c r="BQ168" s="252"/>
      <c r="BR168" s="252"/>
      <c r="BS168" s="252"/>
      <c r="BT168" s="252"/>
    </row>
    <row r="169" spans="1:72" s="253" customFormat="1" ht="15.75" customHeight="1">
      <c r="A169" s="193"/>
      <c r="B169" s="194"/>
      <c r="C169" s="212"/>
      <c r="D169" s="195"/>
      <c r="E169" s="195" t="s">
        <v>267</v>
      </c>
      <c r="F169" s="205" t="s">
        <v>258</v>
      </c>
      <c r="G169" s="206">
        <f>30+30+30+30</f>
        <v>120</v>
      </c>
      <c r="H169" s="252"/>
      <c r="I169" s="252"/>
      <c r="J169" s="252"/>
      <c r="K169" s="252"/>
      <c r="L169" s="252"/>
      <c r="M169" s="252"/>
      <c r="N169" s="252"/>
      <c r="O169" s="252"/>
      <c r="P169" s="252"/>
      <c r="Q169" s="252"/>
      <c r="R169" s="252"/>
      <c r="S169" s="252"/>
      <c r="T169" s="252"/>
      <c r="U169" s="252"/>
      <c r="V169" s="252"/>
      <c r="W169" s="252"/>
      <c r="X169" s="252"/>
      <c r="Y169" s="252"/>
      <c r="Z169" s="252"/>
      <c r="AA169" s="252"/>
      <c r="AB169" s="252"/>
      <c r="AC169" s="252"/>
      <c r="AD169" s="252"/>
      <c r="AE169" s="252"/>
      <c r="AF169" s="252"/>
      <c r="AG169" s="252"/>
      <c r="AH169" s="252"/>
      <c r="AI169" s="252"/>
      <c r="AJ169" s="252"/>
      <c r="AK169" s="252"/>
      <c r="AL169" s="252"/>
      <c r="AM169" s="252"/>
      <c r="AN169" s="252"/>
      <c r="AO169" s="252"/>
      <c r="AP169" s="252"/>
      <c r="AQ169" s="252"/>
      <c r="AR169" s="252"/>
      <c r="AS169" s="252"/>
      <c r="AT169" s="252"/>
      <c r="AU169" s="252"/>
      <c r="AV169" s="252"/>
      <c r="AW169" s="252"/>
      <c r="AX169" s="252"/>
      <c r="AY169" s="252"/>
      <c r="AZ169" s="252"/>
      <c r="BA169" s="252"/>
      <c r="BB169" s="252"/>
      <c r="BC169" s="252"/>
      <c r="BD169" s="252"/>
      <c r="BE169" s="252"/>
      <c r="BF169" s="252"/>
      <c r="BG169" s="252"/>
      <c r="BH169" s="252"/>
      <c r="BI169" s="252"/>
      <c r="BJ169" s="252"/>
      <c r="BK169" s="252"/>
      <c r="BL169" s="252"/>
      <c r="BM169" s="252"/>
      <c r="BN169" s="252"/>
      <c r="BO169" s="252"/>
      <c r="BP169" s="252"/>
      <c r="BQ169" s="252"/>
      <c r="BR169" s="252"/>
      <c r="BS169" s="252"/>
      <c r="BT169" s="252"/>
    </row>
    <row r="170" spans="1:72" s="253" customFormat="1" ht="6.75" customHeight="1">
      <c r="A170" s="207"/>
      <c r="B170" s="208"/>
      <c r="C170" s="209"/>
      <c r="D170" s="196"/>
      <c r="E170" s="196"/>
      <c r="F170" s="198"/>
      <c r="G170" s="210"/>
      <c r="H170" s="252"/>
      <c r="I170" s="252"/>
      <c r="J170" s="252"/>
      <c r="K170" s="252"/>
      <c r="L170" s="252"/>
      <c r="M170" s="252"/>
      <c r="N170" s="252"/>
      <c r="O170" s="252"/>
      <c r="P170" s="252"/>
      <c r="Q170" s="252"/>
      <c r="R170" s="252"/>
      <c r="S170" s="252"/>
      <c r="T170" s="252"/>
      <c r="U170" s="252"/>
      <c r="V170" s="252"/>
      <c r="W170" s="252"/>
      <c r="X170" s="252"/>
      <c r="Y170" s="252"/>
      <c r="Z170" s="252"/>
      <c r="AA170" s="252"/>
      <c r="AB170" s="252"/>
      <c r="AC170" s="252"/>
      <c r="AD170" s="252"/>
      <c r="AE170" s="252"/>
      <c r="AF170" s="252"/>
      <c r="AG170" s="252"/>
      <c r="AH170" s="252"/>
      <c r="AI170" s="252"/>
      <c r="AJ170" s="252"/>
      <c r="AK170" s="252"/>
      <c r="AL170" s="252"/>
      <c r="AM170" s="252"/>
      <c r="AN170" s="252"/>
      <c r="AO170" s="252"/>
      <c r="AP170" s="252"/>
      <c r="AQ170" s="252"/>
      <c r="AR170" s="252"/>
      <c r="AS170" s="252"/>
      <c r="AT170" s="252"/>
      <c r="AU170" s="252"/>
      <c r="AV170" s="252"/>
      <c r="AW170" s="252"/>
      <c r="AX170" s="252"/>
      <c r="AY170" s="252"/>
      <c r="AZ170" s="252"/>
      <c r="BA170" s="252"/>
      <c r="BB170" s="252"/>
      <c r="BC170" s="252"/>
      <c r="BD170" s="252"/>
      <c r="BE170" s="252"/>
      <c r="BF170" s="252"/>
      <c r="BG170" s="252"/>
      <c r="BH170" s="252"/>
      <c r="BI170" s="252"/>
      <c r="BJ170" s="252"/>
      <c r="BK170" s="252"/>
      <c r="BL170" s="252"/>
      <c r="BM170" s="252"/>
      <c r="BN170" s="252"/>
      <c r="BO170" s="252"/>
      <c r="BP170" s="252"/>
      <c r="BQ170" s="252"/>
      <c r="BR170" s="252"/>
      <c r="BS170" s="252"/>
      <c r="BT170" s="252"/>
    </row>
    <row r="171" spans="1:72" s="253" customFormat="1" ht="15.75" customHeight="1">
      <c r="A171" s="193"/>
      <c r="B171" s="194"/>
      <c r="C171" s="195"/>
      <c r="D171" s="195"/>
      <c r="E171" s="196" t="s">
        <v>55</v>
      </c>
      <c r="F171" s="197">
        <f>82.53+168.07+127.27+15.67+50.64+285.11+280.62+42.74+133.4+18.99+66.7+1006.9+3096.24</f>
        <v>5374.8799999999992</v>
      </c>
      <c r="G171" s="198" t="s">
        <v>258</v>
      </c>
      <c r="H171" s="252"/>
      <c r="I171" s="256">
        <f>SUM(G172-F171)</f>
        <v>-161.92999999999938</v>
      </c>
      <c r="J171" s="252"/>
      <c r="K171" s="252"/>
      <c r="L171" s="252"/>
      <c r="M171" s="252"/>
      <c r="N171" s="252"/>
      <c r="O171" s="252"/>
      <c r="P171" s="252"/>
      <c r="Q171" s="252"/>
      <c r="R171" s="252"/>
      <c r="S171" s="252"/>
      <c r="T171" s="252"/>
      <c r="U171" s="252"/>
      <c r="V171" s="252"/>
      <c r="W171" s="252"/>
      <c r="X171" s="252"/>
      <c r="Y171" s="252"/>
      <c r="Z171" s="252"/>
      <c r="AA171" s="252"/>
      <c r="AB171" s="252"/>
      <c r="AC171" s="252"/>
      <c r="AD171" s="252"/>
      <c r="AE171" s="252"/>
      <c r="AF171" s="252"/>
      <c r="AG171" s="252"/>
      <c r="AH171" s="252"/>
      <c r="AI171" s="252"/>
      <c r="AJ171" s="252"/>
      <c r="AK171" s="252"/>
      <c r="AL171" s="252"/>
      <c r="AM171" s="252"/>
      <c r="AN171" s="252"/>
      <c r="AO171" s="252"/>
      <c r="AP171" s="252"/>
      <c r="AQ171" s="252"/>
      <c r="AR171" s="252"/>
      <c r="AS171" s="252"/>
      <c r="AT171" s="252"/>
      <c r="AU171" s="252"/>
      <c r="AV171" s="252"/>
      <c r="AW171" s="252"/>
      <c r="AX171" s="252"/>
      <c r="AY171" s="252"/>
      <c r="AZ171" s="252"/>
      <c r="BA171" s="252"/>
      <c r="BB171" s="252"/>
      <c r="BC171" s="252"/>
      <c r="BD171" s="252"/>
      <c r="BE171" s="252"/>
      <c r="BF171" s="252"/>
      <c r="BG171" s="252"/>
      <c r="BH171" s="252"/>
      <c r="BI171" s="252"/>
      <c r="BJ171" s="252"/>
      <c r="BK171" s="252"/>
      <c r="BL171" s="252"/>
      <c r="BM171" s="252"/>
      <c r="BN171" s="252"/>
      <c r="BO171" s="252"/>
      <c r="BP171" s="252"/>
      <c r="BQ171" s="252"/>
      <c r="BR171" s="252"/>
      <c r="BS171" s="252"/>
      <c r="BT171" s="252"/>
    </row>
    <row r="172" spans="1:72" s="253" customFormat="1" ht="71.25" customHeight="1">
      <c r="A172" s="199" t="s">
        <v>300</v>
      </c>
      <c r="B172" s="211" t="s">
        <v>301</v>
      </c>
      <c r="C172" s="195" t="s">
        <v>204</v>
      </c>
      <c r="D172" s="195" t="s">
        <v>205</v>
      </c>
      <c r="E172" s="201" t="s">
        <v>258</v>
      </c>
      <c r="F172" s="202" t="s">
        <v>258</v>
      </c>
      <c r="G172" s="213">
        <f>SUM(G174)</f>
        <v>5212.95</v>
      </c>
      <c r="H172" s="252"/>
      <c r="I172" s="252"/>
      <c r="J172" s="252"/>
      <c r="K172" s="252"/>
      <c r="L172" s="252"/>
      <c r="M172" s="252"/>
      <c r="N172" s="252"/>
      <c r="O172" s="252"/>
      <c r="P172" s="252"/>
      <c r="Q172" s="252"/>
      <c r="R172" s="252"/>
      <c r="S172" s="252"/>
      <c r="T172" s="252"/>
      <c r="U172" s="252"/>
      <c r="V172" s="252"/>
      <c r="W172" s="252"/>
      <c r="X172" s="252"/>
      <c r="Y172" s="252"/>
      <c r="Z172" s="252"/>
      <c r="AA172" s="252"/>
      <c r="AB172" s="252"/>
      <c r="AC172" s="252"/>
      <c r="AD172" s="252"/>
      <c r="AE172" s="252"/>
      <c r="AF172" s="252"/>
      <c r="AG172" s="252"/>
      <c r="AH172" s="252"/>
      <c r="AI172" s="252"/>
      <c r="AJ172" s="252"/>
      <c r="AK172" s="252"/>
      <c r="AL172" s="252"/>
      <c r="AM172" s="252"/>
      <c r="AN172" s="252"/>
      <c r="AO172" s="252"/>
      <c r="AP172" s="252"/>
      <c r="AQ172" s="252"/>
      <c r="AR172" s="252"/>
      <c r="AS172" s="252"/>
      <c r="AT172" s="252"/>
      <c r="AU172" s="252"/>
      <c r="AV172" s="252"/>
      <c r="AW172" s="252"/>
      <c r="AX172" s="252"/>
      <c r="AY172" s="252"/>
      <c r="AZ172" s="252"/>
      <c r="BA172" s="252"/>
      <c r="BB172" s="252"/>
      <c r="BC172" s="252"/>
      <c r="BD172" s="252"/>
      <c r="BE172" s="252"/>
      <c r="BF172" s="252"/>
      <c r="BG172" s="252"/>
      <c r="BH172" s="252"/>
      <c r="BI172" s="252"/>
      <c r="BJ172" s="252"/>
      <c r="BK172" s="252"/>
      <c r="BL172" s="252"/>
      <c r="BM172" s="252"/>
      <c r="BN172" s="252"/>
      <c r="BO172" s="252"/>
      <c r="BP172" s="252"/>
      <c r="BQ172" s="252"/>
      <c r="BR172" s="252"/>
      <c r="BS172" s="252"/>
      <c r="BT172" s="252"/>
    </row>
    <row r="173" spans="1:72" s="253" customFormat="1" ht="6.75" customHeight="1">
      <c r="A173" s="199"/>
      <c r="B173" s="204"/>
      <c r="C173" s="195"/>
      <c r="D173" s="195"/>
      <c r="E173" s="195"/>
      <c r="F173" s="205"/>
      <c r="G173" s="254"/>
      <c r="H173" s="252"/>
      <c r="I173" s="252"/>
      <c r="J173" s="252"/>
      <c r="K173" s="252"/>
      <c r="L173" s="252"/>
      <c r="M173" s="252"/>
      <c r="N173" s="252"/>
      <c r="O173" s="252"/>
      <c r="P173" s="252"/>
      <c r="Q173" s="252"/>
      <c r="R173" s="252"/>
      <c r="S173" s="252"/>
      <c r="T173" s="252"/>
      <c r="U173" s="252"/>
      <c r="V173" s="252"/>
      <c r="W173" s="252"/>
      <c r="X173" s="252"/>
      <c r="Y173" s="252"/>
      <c r="Z173" s="252"/>
      <c r="AA173" s="252"/>
      <c r="AB173" s="252"/>
      <c r="AC173" s="252"/>
      <c r="AD173" s="252"/>
      <c r="AE173" s="252"/>
      <c r="AF173" s="252"/>
      <c r="AG173" s="252"/>
      <c r="AH173" s="252"/>
      <c r="AI173" s="252"/>
      <c r="AJ173" s="252"/>
      <c r="AK173" s="252"/>
      <c r="AL173" s="252"/>
      <c r="AM173" s="252"/>
      <c r="AN173" s="252"/>
      <c r="AO173" s="252"/>
      <c r="AP173" s="252"/>
      <c r="AQ173" s="252"/>
      <c r="AR173" s="252"/>
      <c r="AS173" s="252"/>
      <c r="AT173" s="252"/>
      <c r="AU173" s="252"/>
      <c r="AV173" s="252"/>
      <c r="AW173" s="252"/>
      <c r="AX173" s="252"/>
      <c r="AY173" s="252"/>
      <c r="AZ173" s="252"/>
      <c r="BA173" s="252"/>
      <c r="BB173" s="252"/>
      <c r="BC173" s="252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N173" s="252"/>
      <c r="BO173" s="252"/>
      <c r="BP173" s="252"/>
      <c r="BQ173" s="252"/>
      <c r="BR173" s="252"/>
      <c r="BS173" s="252"/>
      <c r="BT173" s="252"/>
    </row>
    <row r="174" spans="1:72" s="253" customFormat="1" ht="15.75" customHeight="1">
      <c r="A174" s="199"/>
      <c r="B174" s="255" t="s">
        <v>302</v>
      </c>
      <c r="C174" s="195"/>
      <c r="D174" s="195"/>
      <c r="E174" s="195"/>
      <c r="F174" s="205"/>
      <c r="G174" s="254">
        <f>SUM(G175:G176)</f>
        <v>5212.95</v>
      </c>
      <c r="H174" s="252"/>
      <c r="I174" s="252"/>
      <c r="J174" s="252"/>
      <c r="K174" s="252"/>
      <c r="L174" s="252"/>
      <c r="M174" s="252"/>
      <c r="N174" s="252"/>
      <c r="O174" s="252"/>
      <c r="P174" s="252"/>
      <c r="Q174" s="252"/>
      <c r="R174" s="252"/>
      <c r="S174" s="252"/>
      <c r="T174" s="252"/>
      <c r="U174" s="252"/>
      <c r="V174" s="252"/>
      <c r="W174" s="252"/>
      <c r="X174" s="252"/>
      <c r="Y174" s="252"/>
      <c r="Z174" s="252"/>
      <c r="AA174" s="252"/>
      <c r="AB174" s="252"/>
      <c r="AC174" s="252"/>
      <c r="AD174" s="252"/>
      <c r="AE174" s="252"/>
      <c r="AF174" s="252"/>
      <c r="AG174" s="252"/>
      <c r="AH174" s="252"/>
      <c r="AI174" s="252"/>
      <c r="AJ174" s="252"/>
      <c r="AK174" s="252"/>
      <c r="AL174" s="252"/>
      <c r="AM174" s="252"/>
      <c r="AN174" s="252"/>
      <c r="AO174" s="252"/>
      <c r="AP174" s="252"/>
      <c r="AQ174" s="252"/>
      <c r="AR174" s="252"/>
      <c r="AS174" s="252"/>
      <c r="AT174" s="252"/>
      <c r="AU174" s="252"/>
      <c r="AV174" s="252"/>
      <c r="AW174" s="252"/>
      <c r="AX174" s="252"/>
      <c r="AY174" s="252"/>
      <c r="AZ174" s="252"/>
      <c r="BA174" s="252"/>
      <c r="BB174" s="252"/>
      <c r="BC174" s="252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N174" s="252"/>
      <c r="BO174" s="252"/>
      <c r="BP174" s="252"/>
      <c r="BQ174" s="252"/>
      <c r="BR174" s="252"/>
      <c r="BS174" s="252"/>
      <c r="BT174" s="252"/>
    </row>
    <row r="175" spans="1:72" s="253" customFormat="1" ht="15.75" customHeight="1">
      <c r="A175" s="199"/>
      <c r="B175" s="255"/>
      <c r="C175" s="212"/>
      <c r="D175" s="195"/>
      <c r="E175" s="195" t="s">
        <v>266</v>
      </c>
      <c r="F175" s="205" t="s">
        <v>258</v>
      </c>
      <c r="G175" s="206">
        <f>209.93+42.42+473.89+35.8+111.74+3492.91</f>
        <v>4366.6899999999996</v>
      </c>
      <c r="H175" s="252"/>
      <c r="I175" s="252"/>
      <c r="J175" s="252"/>
      <c r="K175" s="252"/>
      <c r="L175" s="252"/>
      <c r="M175" s="252"/>
      <c r="N175" s="252"/>
      <c r="O175" s="252"/>
      <c r="P175" s="252"/>
      <c r="Q175" s="252"/>
      <c r="R175" s="252"/>
      <c r="S175" s="252"/>
      <c r="T175" s="252"/>
      <c r="U175" s="252"/>
      <c r="V175" s="252"/>
      <c r="W175" s="252"/>
      <c r="X175" s="252"/>
      <c r="Y175" s="252"/>
      <c r="Z175" s="252"/>
      <c r="AA175" s="252"/>
      <c r="AB175" s="252"/>
      <c r="AC175" s="252"/>
      <c r="AD175" s="252"/>
      <c r="AE175" s="252"/>
      <c r="AF175" s="252"/>
      <c r="AG175" s="252"/>
      <c r="AH175" s="252"/>
      <c r="AI175" s="252"/>
      <c r="AJ175" s="252"/>
      <c r="AK175" s="252"/>
      <c r="AL175" s="252"/>
      <c r="AM175" s="252"/>
      <c r="AN175" s="252"/>
      <c r="AO175" s="252"/>
      <c r="AP175" s="252"/>
      <c r="AQ175" s="252"/>
      <c r="AR175" s="252"/>
      <c r="AS175" s="252"/>
      <c r="AT175" s="252"/>
      <c r="AU175" s="252"/>
      <c r="AV175" s="252"/>
      <c r="AW175" s="252"/>
      <c r="AX175" s="252"/>
      <c r="AY175" s="252"/>
      <c r="AZ175" s="252"/>
      <c r="BA175" s="252"/>
      <c r="BB175" s="252"/>
      <c r="BC175" s="252"/>
      <c r="BD175" s="252"/>
      <c r="BE175" s="252"/>
      <c r="BF175" s="252"/>
      <c r="BG175" s="252"/>
      <c r="BH175" s="252"/>
      <c r="BI175" s="252"/>
      <c r="BJ175" s="252"/>
      <c r="BK175" s="252"/>
      <c r="BL175" s="252"/>
      <c r="BM175" s="252"/>
      <c r="BN175" s="252"/>
      <c r="BO175" s="252"/>
      <c r="BP175" s="252"/>
      <c r="BQ175" s="252"/>
      <c r="BR175" s="252"/>
      <c r="BS175" s="252"/>
      <c r="BT175" s="252"/>
    </row>
    <row r="176" spans="1:72" s="253" customFormat="1" ht="15.75" customHeight="1">
      <c r="A176" s="199"/>
      <c r="B176" s="255"/>
      <c r="C176" s="212"/>
      <c r="D176" s="195"/>
      <c r="E176" s="195" t="s">
        <v>267</v>
      </c>
      <c r="F176" s="205" t="s">
        <v>258</v>
      </c>
      <c r="G176" s="206">
        <f>40.67+8.22+91.84+6.94+21.66+676.93</f>
        <v>846.26</v>
      </c>
      <c r="H176" s="252"/>
      <c r="I176" s="252"/>
      <c r="J176" s="252"/>
      <c r="K176" s="252"/>
      <c r="L176" s="252"/>
      <c r="M176" s="252"/>
      <c r="N176" s="252"/>
      <c r="O176" s="252"/>
      <c r="P176" s="252"/>
      <c r="Q176" s="252"/>
      <c r="R176" s="252"/>
      <c r="S176" s="252"/>
      <c r="T176" s="252"/>
      <c r="U176" s="252"/>
      <c r="V176" s="252"/>
      <c r="W176" s="252"/>
      <c r="X176" s="252"/>
      <c r="Y176" s="252"/>
      <c r="Z176" s="252"/>
      <c r="AA176" s="252"/>
      <c r="AB176" s="252"/>
      <c r="AC176" s="252"/>
      <c r="AD176" s="252"/>
      <c r="AE176" s="252"/>
      <c r="AF176" s="252"/>
      <c r="AG176" s="252"/>
      <c r="AH176" s="252"/>
      <c r="AI176" s="252"/>
      <c r="AJ176" s="252"/>
      <c r="AK176" s="252"/>
      <c r="AL176" s="252"/>
      <c r="AM176" s="252"/>
      <c r="AN176" s="252"/>
      <c r="AO176" s="252"/>
      <c r="AP176" s="252"/>
      <c r="AQ176" s="252"/>
      <c r="AR176" s="252"/>
      <c r="AS176" s="252"/>
      <c r="AT176" s="252"/>
      <c r="AU176" s="252"/>
      <c r="AV176" s="252"/>
      <c r="AW176" s="252"/>
      <c r="AX176" s="252"/>
      <c r="AY176" s="252"/>
      <c r="AZ176" s="252"/>
      <c r="BA176" s="252"/>
      <c r="BB176" s="252"/>
      <c r="BC176" s="252"/>
      <c r="BD176" s="252"/>
      <c r="BE176" s="252"/>
      <c r="BF176" s="252"/>
      <c r="BG176" s="252"/>
      <c r="BH176" s="252"/>
      <c r="BI176" s="252"/>
      <c r="BJ176" s="252"/>
      <c r="BK176" s="252"/>
      <c r="BL176" s="252"/>
      <c r="BM176" s="252"/>
      <c r="BN176" s="252"/>
      <c r="BO176" s="252"/>
      <c r="BP176" s="252"/>
      <c r="BQ176" s="252"/>
      <c r="BR176" s="252"/>
      <c r="BS176" s="252"/>
      <c r="BT176" s="252"/>
    </row>
    <row r="177" spans="1:72" s="253" customFormat="1" ht="6.75" customHeight="1">
      <c r="A177" s="214"/>
      <c r="B177" s="259"/>
      <c r="C177" s="209"/>
      <c r="D177" s="196"/>
      <c r="E177" s="196"/>
      <c r="F177" s="198"/>
      <c r="G177" s="210"/>
      <c r="H177" s="252"/>
      <c r="I177" s="252"/>
      <c r="J177" s="252"/>
      <c r="K177" s="252"/>
      <c r="L177" s="252"/>
      <c r="M177" s="252"/>
      <c r="N177" s="252"/>
      <c r="O177" s="252"/>
      <c r="P177" s="252"/>
      <c r="Q177" s="252"/>
      <c r="R177" s="252"/>
      <c r="S177" s="252"/>
      <c r="T177" s="252"/>
      <c r="U177" s="252"/>
      <c r="V177" s="252"/>
      <c r="W177" s="252"/>
      <c r="X177" s="252"/>
      <c r="Y177" s="252"/>
      <c r="Z177" s="252"/>
      <c r="AA177" s="252"/>
      <c r="AB177" s="252"/>
      <c r="AC177" s="252"/>
      <c r="AD177" s="252"/>
      <c r="AE177" s="252"/>
      <c r="AF177" s="252"/>
      <c r="AG177" s="252"/>
      <c r="AH177" s="252"/>
      <c r="AI177" s="252"/>
      <c r="AJ177" s="252"/>
      <c r="AK177" s="252"/>
      <c r="AL177" s="252"/>
      <c r="AM177" s="252"/>
      <c r="AN177" s="252"/>
      <c r="AO177" s="252"/>
      <c r="AP177" s="252"/>
      <c r="AQ177" s="252"/>
      <c r="AR177" s="252"/>
      <c r="AS177" s="252"/>
      <c r="AT177" s="252"/>
      <c r="AU177" s="252"/>
      <c r="AV177" s="252"/>
      <c r="AW177" s="252"/>
      <c r="AX177" s="252"/>
      <c r="AY177" s="252"/>
      <c r="AZ177" s="252"/>
      <c r="BA177" s="252"/>
      <c r="BB177" s="252"/>
      <c r="BC177" s="252"/>
      <c r="BD177" s="252"/>
      <c r="BE177" s="252"/>
      <c r="BF177" s="252"/>
      <c r="BG177" s="252"/>
      <c r="BH177" s="252"/>
      <c r="BI177" s="252"/>
      <c r="BJ177" s="252"/>
      <c r="BK177" s="252"/>
      <c r="BL177" s="252"/>
      <c r="BM177" s="252"/>
      <c r="BN177" s="252"/>
      <c r="BO177" s="252"/>
      <c r="BP177" s="252"/>
      <c r="BQ177" s="252"/>
      <c r="BR177" s="252"/>
      <c r="BS177" s="252"/>
      <c r="BT177" s="252"/>
    </row>
    <row r="178" spans="1:72" s="253" customFormat="1" ht="15.75" customHeight="1">
      <c r="A178" s="193"/>
      <c r="B178" s="194"/>
      <c r="C178" s="195"/>
      <c r="D178" s="195"/>
      <c r="E178" s="196" t="s">
        <v>55</v>
      </c>
      <c r="F178" s="197">
        <f>60+940+694+843+844+838+850+1223+843+5+2284+2063+2438</f>
        <v>13925</v>
      </c>
      <c r="G178" s="198" t="s">
        <v>258</v>
      </c>
      <c r="H178" s="252"/>
      <c r="I178" s="252"/>
      <c r="J178" s="252"/>
      <c r="K178" s="252"/>
      <c r="L178" s="252"/>
      <c r="M178" s="252"/>
      <c r="N178" s="252"/>
      <c r="O178" s="252"/>
      <c r="P178" s="252"/>
      <c r="Q178" s="252"/>
      <c r="R178" s="252"/>
      <c r="S178" s="252"/>
      <c r="T178" s="252"/>
      <c r="U178" s="252"/>
      <c r="V178" s="252"/>
      <c r="W178" s="252"/>
      <c r="X178" s="252"/>
      <c r="Y178" s="252"/>
      <c r="Z178" s="252"/>
      <c r="AA178" s="252"/>
      <c r="AB178" s="252"/>
      <c r="AC178" s="252"/>
      <c r="AD178" s="252"/>
      <c r="AE178" s="252"/>
      <c r="AF178" s="252"/>
      <c r="AG178" s="252"/>
      <c r="AH178" s="252"/>
      <c r="AI178" s="252"/>
      <c r="AJ178" s="252"/>
      <c r="AK178" s="252"/>
      <c r="AL178" s="252"/>
      <c r="AM178" s="252"/>
      <c r="AN178" s="252"/>
      <c r="AO178" s="252"/>
      <c r="AP178" s="252"/>
      <c r="AQ178" s="252"/>
      <c r="AR178" s="252"/>
      <c r="AS178" s="252"/>
      <c r="AT178" s="252"/>
      <c r="AU178" s="252"/>
      <c r="AV178" s="252"/>
      <c r="AW178" s="252"/>
      <c r="AX178" s="252"/>
      <c r="AY178" s="252"/>
      <c r="AZ178" s="252"/>
      <c r="BA178" s="252"/>
      <c r="BB178" s="252"/>
      <c r="BC178" s="252"/>
      <c r="BD178" s="252"/>
      <c r="BE178" s="252"/>
      <c r="BF178" s="252"/>
      <c r="BG178" s="252"/>
      <c r="BH178" s="252"/>
      <c r="BI178" s="252"/>
      <c r="BJ178" s="252"/>
      <c r="BK178" s="252"/>
      <c r="BL178" s="252"/>
      <c r="BM178" s="252"/>
      <c r="BN178" s="252"/>
      <c r="BO178" s="252"/>
      <c r="BP178" s="252"/>
      <c r="BQ178" s="252"/>
      <c r="BR178" s="252"/>
      <c r="BS178" s="252"/>
      <c r="BT178" s="252"/>
    </row>
    <row r="179" spans="1:72" s="253" customFormat="1" ht="24.75" customHeight="1">
      <c r="A179" s="199" t="s">
        <v>303</v>
      </c>
      <c r="B179" s="211" t="s">
        <v>304</v>
      </c>
      <c r="C179" s="195" t="s">
        <v>57</v>
      </c>
      <c r="D179" s="195" t="s">
        <v>305</v>
      </c>
      <c r="E179" s="201" t="s">
        <v>258</v>
      </c>
      <c r="F179" s="202" t="s">
        <v>258</v>
      </c>
      <c r="G179" s="203">
        <f>SUM(G181)</f>
        <v>13925</v>
      </c>
      <c r="H179" s="252"/>
      <c r="I179" s="252"/>
      <c r="J179" s="252"/>
      <c r="K179" s="252"/>
      <c r="L179" s="252"/>
      <c r="M179" s="252"/>
      <c r="N179" s="252"/>
      <c r="O179" s="252"/>
      <c r="P179" s="252"/>
      <c r="Q179" s="252"/>
      <c r="R179" s="252"/>
      <c r="S179" s="252"/>
      <c r="T179" s="252"/>
      <c r="U179" s="252"/>
      <c r="V179" s="252"/>
      <c r="W179" s="252"/>
      <c r="X179" s="252"/>
      <c r="Y179" s="252"/>
      <c r="Z179" s="252"/>
      <c r="AA179" s="252"/>
      <c r="AB179" s="252"/>
      <c r="AC179" s="252"/>
      <c r="AD179" s="252"/>
      <c r="AE179" s="252"/>
      <c r="AF179" s="252"/>
      <c r="AG179" s="252"/>
      <c r="AH179" s="252"/>
      <c r="AI179" s="252"/>
      <c r="AJ179" s="252"/>
      <c r="AK179" s="252"/>
      <c r="AL179" s="252"/>
      <c r="AM179" s="252"/>
      <c r="AN179" s="252"/>
      <c r="AO179" s="252"/>
      <c r="AP179" s="252"/>
      <c r="AQ179" s="252"/>
      <c r="AR179" s="252"/>
      <c r="AS179" s="252"/>
      <c r="AT179" s="252"/>
      <c r="AU179" s="252"/>
      <c r="AV179" s="252"/>
      <c r="AW179" s="252"/>
      <c r="AX179" s="252"/>
      <c r="AY179" s="252"/>
      <c r="AZ179" s="252"/>
      <c r="BA179" s="252"/>
      <c r="BB179" s="252"/>
      <c r="BC179" s="252"/>
      <c r="BD179" s="252"/>
      <c r="BE179" s="252"/>
      <c r="BF179" s="252"/>
      <c r="BG179" s="252"/>
      <c r="BH179" s="252"/>
      <c r="BI179" s="252"/>
      <c r="BJ179" s="252"/>
      <c r="BK179" s="252"/>
      <c r="BL179" s="252"/>
      <c r="BM179" s="252"/>
      <c r="BN179" s="252"/>
      <c r="BO179" s="252"/>
      <c r="BP179" s="252"/>
      <c r="BQ179" s="252"/>
      <c r="BR179" s="252"/>
      <c r="BS179" s="252"/>
      <c r="BT179" s="252"/>
    </row>
    <row r="180" spans="1:72" s="253" customFormat="1" ht="8.25" customHeight="1">
      <c r="A180" s="193"/>
      <c r="B180" s="204"/>
      <c r="C180" s="195"/>
      <c r="D180" s="195"/>
      <c r="E180" s="195"/>
      <c r="F180" s="205"/>
      <c r="G180" s="254"/>
      <c r="H180" s="252"/>
      <c r="I180" s="252"/>
      <c r="J180" s="252"/>
      <c r="K180" s="252"/>
      <c r="L180" s="252"/>
      <c r="M180" s="252"/>
      <c r="N180" s="252"/>
      <c r="O180" s="252"/>
      <c r="P180" s="252"/>
      <c r="Q180" s="252"/>
      <c r="R180" s="252"/>
      <c r="S180" s="252"/>
      <c r="T180" s="252"/>
      <c r="U180" s="252"/>
      <c r="V180" s="252"/>
      <c r="W180" s="252"/>
      <c r="X180" s="252"/>
      <c r="Y180" s="252"/>
      <c r="Z180" s="252"/>
      <c r="AA180" s="252"/>
      <c r="AB180" s="252"/>
      <c r="AC180" s="252"/>
      <c r="AD180" s="252"/>
      <c r="AE180" s="252"/>
      <c r="AF180" s="252"/>
      <c r="AG180" s="252"/>
      <c r="AH180" s="252"/>
      <c r="AI180" s="252"/>
      <c r="AJ180" s="252"/>
      <c r="AK180" s="252"/>
      <c r="AL180" s="252"/>
      <c r="AM180" s="252"/>
      <c r="AN180" s="252"/>
      <c r="AO180" s="252"/>
      <c r="AP180" s="252"/>
      <c r="AQ180" s="252"/>
      <c r="AR180" s="252"/>
      <c r="AS180" s="252"/>
      <c r="AT180" s="252"/>
      <c r="AU180" s="252"/>
      <c r="AV180" s="252"/>
      <c r="AW180" s="252"/>
      <c r="AX180" s="252"/>
      <c r="AY180" s="252"/>
      <c r="AZ180" s="252"/>
      <c r="BA180" s="252"/>
      <c r="BB180" s="252"/>
      <c r="BC180" s="252"/>
      <c r="BD180" s="252"/>
      <c r="BE180" s="252"/>
      <c r="BF180" s="252"/>
      <c r="BG180" s="252"/>
      <c r="BH180" s="252"/>
      <c r="BI180" s="252"/>
      <c r="BJ180" s="252"/>
      <c r="BK180" s="252"/>
      <c r="BL180" s="252"/>
      <c r="BM180" s="252"/>
      <c r="BN180" s="252"/>
      <c r="BO180" s="252"/>
      <c r="BP180" s="252"/>
      <c r="BQ180" s="252"/>
      <c r="BR180" s="252"/>
      <c r="BS180" s="252"/>
      <c r="BT180" s="252"/>
    </row>
    <row r="181" spans="1:72" s="253" customFormat="1" ht="15.75" customHeight="1">
      <c r="A181" s="193"/>
      <c r="B181" s="255" t="s">
        <v>29</v>
      </c>
      <c r="C181" s="195"/>
      <c r="D181" s="195"/>
      <c r="E181" s="195"/>
      <c r="F181" s="205"/>
      <c r="G181" s="254">
        <f>SUM(G182:G182)</f>
        <v>13925</v>
      </c>
      <c r="H181" s="252"/>
      <c r="I181" s="252"/>
      <c r="J181" s="252"/>
      <c r="K181" s="252"/>
      <c r="L181" s="252"/>
      <c r="M181" s="252"/>
      <c r="N181" s="252"/>
      <c r="O181" s="252"/>
      <c r="P181" s="252"/>
      <c r="Q181" s="252"/>
      <c r="R181" s="252"/>
      <c r="S181" s="252"/>
      <c r="T181" s="252"/>
      <c r="U181" s="252"/>
      <c r="V181" s="252"/>
      <c r="W181" s="252"/>
      <c r="X181" s="252"/>
      <c r="Y181" s="252"/>
      <c r="Z181" s="252"/>
      <c r="AA181" s="252"/>
      <c r="AB181" s="252"/>
      <c r="AC181" s="252"/>
      <c r="AD181" s="252"/>
      <c r="AE181" s="252"/>
      <c r="AF181" s="252"/>
      <c r="AG181" s="252"/>
      <c r="AH181" s="252"/>
      <c r="AI181" s="252"/>
      <c r="AJ181" s="252"/>
      <c r="AK181" s="252"/>
      <c r="AL181" s="252"/>
      <c r="AM181" s="252"/>
      <c r="AN181" s="252"/>
      <c r="AO181" s="252"/>
      <c r="AP181" s="252"/>
      <c r="AQ181" s="252"/>
      <c r="AR181" s="252"/>
      <c r="AS181" s="252"/>
      <c r="AT181" s="252"/>
      <c r="AU181" s="252"/>
      <c r="AV181" s="252"/>
      <c r="AW181" s="252"/>
      <c r="AX181" s="252"/>
      <c r="AY181" s="252"/>
      <c r="AZ181" s="252"/>
      <c r="BA181" s="252"/>
      <c r="BB181" s="252"/>
      <c r="BC181" s="252"/>
      <c r="BD181" s="252"/>
      <c r="BE181" s="252"/>
      <c r="BF181" s="252"/>
      <c r="BG181" s="252"/>
      <c r="BH181" s="252"/>
      <c r="BI181" s="252"/>
      <c r="BJ181" s="252"/>
      <c r="BK181" s="252"/>
      <c r="BL181" s="252"/>
      <c r="BM181" s="252"/>
      <c r="BN181" s="252"/>
      <c r="BO181" s="252"/>
      <c r="BP181" s="252"/>
      <c r="BQ181" s="252"/>
      <c r="BR181" s="252"/>
      <c r="BS181" s="252"/>
      <c r="BT181" s="252"/>
    </row>
    <row r="182" spans="1:72" s="253" customFormat="1" ht="15.75" customHeight="1">
      <c r="A182" s="193"/>
      <c r="B182" s="194"/>
      <c r="C182" s="212"/>
      <c r="D182" s="195"/>
      <c r="E182" s="195" t="s">
        <v>262</v>
      </c>
      <c r="F182" s="205" t="s">
        <v>258</v>
      </c>
      <c r="G182" s="206">
        <f>60+940+694+843+844+838+850+843+1223+5+2284+2063+2438</f>
        <v>13925</v>
      </c>
      <c r="H182" s="252"/>
      <c r="I182" s="252"/>
      <c r="J182" s="252"/>
      <c r="K182" s="252"/>
      <c r="L182" s="252"/>
      <c r="M182" s="252"/>
      <c r="N182" s="252"/>
      <c r="O182" s="252"/>
      <c r="P182" s="252"/>
      <c r="Q182" s="252"/>
      <c r="R182" s="252"/>
      <c r="S182" s="252"/>
      <c r="T182" s="252"/>
      <c r="U182" s="252"/>
      <c r="V182" s="252"/>
      <c r="W182" s="252"/>
      <c r="X182" s="252"/>
      <c r="Y182" s="252"/>
      <c r="Z182" s="252"/>
      <c r="AA182" s="252"/>
      <c r="AB182" s="252"/>
      <c r="AC182" s="252"/>
      <c r="AD182" s="252"/>
      <c r="AE182" s="252"/>
      <c r="AF182" s="252"/>
      <c r="AG182" s="252"/>
      <c r="AH182" s="252"/>
      <c r="AI182" s="252"/>
      <c r="AJ182" s="252"/>
      <c r="AK182" s="252"/>
      <c r="AL182" s="252"/>
      <c r="AM182" s="252"/>
      <c r="AN182" s="252"/>
      <c r="AO182" s="252"/>
      <c r="AP182" s="252"/>
      <c r="AQ182" s="252"/>
      <c r="AR182" s="252"/>
      <c r="AS182" s="252"/>
      <c r="AT182" s="252"/>
      <c r="AU182" s="252"/>
      <c r="AV182" s="252"/>
      <c r="AW182" s="252"/>
      <c r="AX182" s="252"/>
      <c r="AY182" s="252"/>
      <c r="AZ182" s="252"/>
      <c r="BA182" s="252"/>
      <c r="BB182" s="252"/>
      <c r="BC182" s="252"/>
      <c r="BD182" s="252"/>
      <c r="BE182" s="252"/>
      <c r="BF182" s="252"/>
      <c r="BG182" s="252"/>
      <c r="BH182" s="252"/>
      <c r="BI182" s="252"/>
      <c r="BJ182" s="252"/>
      <c r="BK182" s="252"/>
      <c r="BL182" s="252"/>
      <c r="BM182" s="252"/>
      <c r="BN182" s="252"/>
      <c r="BO182" s="252"/>
      <c r="BP182" s="252"/>
      <c r="BQ182" s="252"/>
      <c r="BR182" s="252"/>
      <c r="BS182" s="252"/>
      <c r="BT182" s="252"/>
    </row>
    <row r="183" spans="1:72" s="253" customFormat="1" ht="6" customHeight="1">
      <c r="A183" s="207"/>
      <c r="B183" s="208"/>
      <c r="C183" s="209"/>
      <c r="D183" s="196"/>
      <c r="E183" s="196"/>
      <c r="F183" s="198"/>
      <c r="G183" s="210"/>
      <c r="H183" s="252"/>
      <c r="I183" s="252"/>
      <c r="J183" s="252"/>
      <c r="K183" s="252"/>
      <c r="L183" s="252"/>
      <c r="M183" s="252"/>
      <c r="N183" s="252"/>
      <c r="O183" s="252"/>
      <c r="P183" s="252"/>
      <c r="Q183" s="252"/>
      <c r="R183" s="252"/>
      <c r="S183" s="252"/>
      <c r="T183" s="252"/>
      <c r="U183" s="252"/>
      <c r="V183" s="252"/>
      <c r="W183" s="252"/>
      <c r="X183" s="252"/>
      <c r="Y183" s="252"/>
      <c r="Z183" s="252"/>
      <c r="AA183" s="252"/>
      <c r="AB183" s="252"/>
      <c r="AC183" s="252"/>
      <c r="AD183" s="252"/>
      <c r="AE183" s="252"/>
      <c r="AF183" s="252"/>
      <c r="AG183" s="252"/>
      <c r="AH183" s="252"/>
      <c r="AI183" s="252"/>
      <c r="AJ183" s="252"/>
      <c r="AK183" s="252"/>
      <c r="AL183" s="252"/>
      <c r="AM183" s="252"/>
      <c r="AN183" s="252"/>
      <c r="AO183" s="252"/>
      <c r="AP183" s="252"/>
      <c r="AQ183" s="252"/>
      <c r="AR183" s="252"/>
      <c r="AS183" s="252"/>
      <c r="AT183" s="252"/>
      <c r="AU183" s="252"/>
      <c r="AV183" s="252"/>
      <c r="AW183" s="252"/>
      <c r="AX183" s="252"/>
      <c r="AY183" s="252"/>
      <c r="AZ183" s="252"/>
      <c r="BA183" s="252"/>
      <c r="BB183" s="252"/>
      <c r="BC183" s="252"/>
      <c r="BD183" s="252"/>
      <c r="BE183" s="252"/>
      <c r="BF183" s="252"/>
      <c r="BG183" s="252"/>
      <c r="BH183" s="252"/>
      <c r="BI183" s="252"/>
      <c r="BJ183" s="252"/>
      <c r="BK183" s="252"/>
      <c r="BL183" s="252"/>
      <c r="BM183" s="252"/>
      <c r="BN183" s="252"/>
      <c r="BO183" s="252"/>
      <c r="BP183" s="252"/>
      <c r="BQ183" s="252"/>
      <c r="BR183" s="252"/>
      <c r="BS183" s="252"/>
      <c r="BT183" s="252"/>
    </row>
    <row r="184" spans="1:72" s="253" customFormat="1" ht="15.75" customHeight="1">
      <c r="A184" s="193"/>
      <c r="B184" s="194"/>
      <c r="C184" s="195" t="s">
        <v>279</v>
      </c>
      <c r="D184" s="195" t="s">
        <v>306</v>
      </c>
      <c r="E184" s="196" t="s">
        <v>55</v>
      </c>
      <c r="F184" s="197">
        <f>22054.74+1073.4+801.53+829.32</f>
        <v>24758.99</v>
      </c>
      <c r="G184" s="198" t="s">
        <v>258</v>
      </c>
      <c r="H184" s="252"/>
      <c r="I184" s="252"/>
      <c r="J184" s="252"/>
      <c r="K184" s="252"/>
      <c r="L184" s="252"/>
      <c r="M184" s="252"/>
      <c r="N184" s="252"/>
      <c r="O184" s="252"/>
      <c r="P184" s="252"/>
      <c r="Q184" s="252"/>
      <c r="R184" s="252"/>
      <c r="S184" s="252"/>
      <c r="T184" s="252"/>
      <c r="U184" s="252"/>
      <c r="V184" s="252"/>
      <c r="W184" s="252"/>
      <c r="X184" s="252"/>
      <c r="Y184" s="252"/>
      <c r="Z184" s="252"/>
      <c r="AA184" s="252"/>
      <c r="AB184" s="252"/>
      <c r="AC184" s="252"/>
      <c r="AD184" s="252"/>
      <c r="AE184" s="252"/>
      <c r="AF184" s="252"/>
      <c r="AG184" s="252"/>
      <c r="AH184" s="252"/>
      <c r="AI184" s="252"/>
      <c r="AJ184" s="252"/>
      <c r="AK184" s="252"/>
      <c r="AL184" s="252"/>
      <c r="AM184" s="252"/>
      <c r="AN184" s="252"/>
      <c r="AO184" s="252"/>
      <c r="AP184" s="252"/>
      <c r="AQ184" s="252"/>
      <c r="AR184" s="252"/>
      <c r="AS184" s="252"/>
      <c r="AT184" s="252"/>
      <c r="AU184" s="252"/>
      <c r="AV184" s="252"/>
      <c r="AW184" s="252"/>
      <c r="AX184" s="252"/>
      <c r="AY184" s="252"/>
      <c r="AZ184" s="252"/>
      <c r="BA184" s="252"/>
      <c r="BB184" s="252"/>
      <c r="BC184" s="252"/>
      <c r="BD184" s="252"/>
      <c r="BE184" s="252"/>
      <c r="BF184" s="252"/>
      <c r="BG184" s="252"/>
      <c r="BH184" s="252"/>
      <c r="BI184" s="252"/>
      <c r="BJ184" s="252"/>
      <c r="BK184" s="252"/>
      <c r="BL184" s="252"/>
      <c r="BM184" s="252"/>
      <c r="BN184" s="252"/>
      <c r="BO184" s="252"/>
      <c r="BP184" s="252"/>
      <c r="BQ184" s="252"/>
      <c r="BR184" s="252"/>
      <c r="BS184" s="252"/>
      <c r="BT184" s="252"/>
    </row>
    <row r="185" spans="1:72" s="253" customFormat="1" ht="38.25" customHeight="1">
      <c r="A185" s="199" t="s">
        <v>307</v>
      </c>
      <c r="B185" s="200" t="s">
        <v>308</v>
      </c>
      <c r="C185" s="195"/>
      <c r="D185" s="195"/>
      <c r="E185" s="201" t="s">
        <v>258</v>
      </c>
      <c r="F185" s="202" t="s">
        <v>258</v>
      </c>
      <c r="G185" s="203">
        <f>SUM(G187,G192)</f>
        <v>24758.989999999998</v>
      </c>
      <c r="H185" s="252"/>
      <c r="I185" s="252"/>
      <c r="J185" s="252"/>
      <c r="K185" s="252"/>
      <c r="L185" s="252"/>
      <c r="M185" s="252"/>
      <c r="N185" s="252"/>
      <c r="O185" s="252"/>
      <c r="P185" s="252"/>
      <c r="Q185" s="252"/>
      <c r="R185" s="252"/>
      <c r="S185" s="252"/>
      <c r="T185" s="252"/>
      <c r="U185" s="252"/>
      <c r="V185" s="252"/>
      <c r="W185" s="252"/>
      <c r="X185" s="252"/>
      <c r="Y185" s="252"/>
      <c r="Z185" s="252"/>
      <c r="AA185" s="252"/>
      <c r="AB185" s="252"/>
      <c r="AC185" s="252"/>
      <c r="AD185" s="252"/>
      <c r="AE185" s="252"/>
      <c r="AF185" s="252"/>
      <c r="AG185" s="252"/>
      <c r="AH185" s="252"/>
      <c r="AI185" s="252"/>
      <c r="AJ185" s="252"/>
      <c r="AK185" s="252"/>
      <c r="AL185" s="252"/>
      <c r="AM185" s="252"/>
      <c r="AN185" s="252"/>
      <c r="AO185" s="252"/>
      <c r="AP185" s="252"/>
      <c r="AQ185" s="252"/>
      <c r="AR185" s="252"/>
      <c r="AS185" s="252"/>
      <c r="AT185" s="252"/>
      <c r="AU185" s="252"/>
      <c r="AV185" s="252"/>
      <c r="AW185" s="252"/>
      <c r="AX185" s="252"/>
      <c r="AY185" s="252"/>
      <c r="AZ185" s="252"/>
      <c r="BA185" s="252"/>
      <c r="BB185" s="252"/>
      <c r="BC185" s="252"/>
      <c r="BD185" s="252"/>
      <c r="BE185" s="252"/>
      <c r="BF185" s="252"/>
      <c r="BG185" s="252"/>
      <c r="BH185" s="252"/>
      <c r="BI185" s="252"/>
      <c r="BJ185" s="252"/>
      <c r="BK185" s="252"/>
      <c r="BL185" s="252"/>
      <c r="BM185" s="252"/>
      <c r="BN185" s="252"/>
      <c r="BO185" s="252"/>
      <c r="BP185" s="252"/>
      <c r="BQ185" s="252"/>
      <c r="BR185" s="252"/>
      <c r="BS185" s="252"/>
      <c r="BT185" s="252"/>
    </row>
    <row r="186" spans="1:72" s="253" customFormat="1" ht="9.75" customHeight="1">
      <c r="A186" s="193"/>
      <c r="B186" s="194"/>
      <c r="C186" s="212"/>
      <c r="D186" s="195"/>
      <c r="E186" s="195"/>
      <c r="F186" s="205"/>
      <c r="G186" s="206"/>
      <c r="H186" s="252"/>
      <c r="I186" s="252"/>
      <c r="J186" s="252"/>
      <c r="K186" s="252"/>
      <c r="L186" s="252"/>
      <c r="M186" s="252"/>
      <c r="N186" s="252"/>
      <c r="O186" s="252"/>
      <c r="P186" s="252"/>
      <c r="Q186" s="252"/>
      <c r="R186" s="252"/>
      <c r="S186" s="252"/>
      <c r="T186" s="252"/>
      <c r="U186" s="252"/>
      <c r="V186" s="252"/>
      <c r="W186" s="252"/>
      <c r="X186" s="252"/>
      <c r="Y186" s="252"/>
      <c r="Z186" s="252"/>
      <c r="AA186" s="252"/>
      <c r="AB186" s="252"/>
      <c r="AC186" s="252"/>
      <c r="AD186" s="252"/>
      <c r="AE186" s="252"/>
      <c r="AF186" s="252"/>
      <c r="AG186" s="252"/>
      <c r="AH186" s="252"/>
      <c r="AI186" s="252"/>
      <c r="AJ186" s="252"/>
      <c r="AK186" s="252"/>
      <c r="AL186" s="252"/>
      <c r="AM186" s="252"/>
      <c r="AN186" s="252"/>
      <c r="AO186" s="252"/>
      <c r="AP186" s="252"/>
      <c r="AQ186" s="252"/>
      <c r="AR186" s="252"/>
      <c r="AS186" s="252"/>
      <c r="AT186" s="252"/>
      <c r="AU186" s="252"/>
      <c r="AV186" s="252"/>
      <c r="AW186" s="252"/>
      <c r="AX186" s="252"/>
      <c r="AY186" s="252"/>
      <c r="AZ186" s="252"/>
      <c r="BA186" s="252"/>
      <c r="BB186" s="252"/>
      <c r="BC186" s="252"/>
      <c r="BD186" s="252"/>
      <c r="BE186" s="252"/>
      <c r="BF186" s="252"/>
      <c r="BG186" s="252"/>
      <c r="BH186" s="252"/>
      <c r="BI186" s="252"/>
      <c r="BJ186" s="252"/>
      <c r="BK186" s="252"/>
      <c r="BL186" s="252"/>
      <c r="BM186" s="252"/>
      <c r="BN186" s="252"/>
      <c r="BO186" s="252"/>
      <c r="BP186" s="252"/>
      <c r="BQ186" s="252"/>
      <c r="BR186" s="252"/>
      <c r="BS186" s="252"/>
      <c r="BT186" s="252"/>
    </row>
    <row r="187" spans="1:72" s="253" customFormat="1" ht="15.75" customHeight="1">
      <c r="A187" s="193"/>
      <c r="B187" s="255" t="s">
        <v>32</v>
      </c>
      <c r="C187" s="195"/>
      <c r="D187" s="195"/>
      <c r="E187" s="201" t="s">
        <v>258</v>
      </c>
      <c r="F187" s="202" t="s">
        <v>258</v>
      </c>
      <c r="G187" s="203">
        <f>SUM(G189)</f>
        <v>24071.339999999997</v>
      </c>
      <c r="H187" s="252"/>
      <c r="I187" s="252"/>
      <c r="J187" s="252"/>
      <c r="K187" s="252"/>
      <c r="L187" s="252"/>
      <c r="M187" s="252"/>
      <c r="N187" s="252"/>
      <c r="O187" s="252"/>
      <c r="P187" s="252"/>
      <c r="Q187" s="252"/>
      <c r="R187" s="252"/>
      <c r="S187" s="252"/>
      <c r="T187" s="252"/>
      <c r="U187" s="252"/>
      <c r="V187" s="252"/>
      <c r="W187" s="252"/>
      <c r="X187" s="252"/>
      <c r="Y187" s="252"/>
      <c r="Z187" s="252"/>
      <c r="AA187" s="252"/>
      <c r="AB187" s="252"/>
      <c r="AC187" s="252"/>
      <c r="AD187" s="252"/>
      <c r="AE187" s="252"/>
      <c r="AF187" s="252"/>
      <c r="AG187" s="252"/>
      <c r="AH187" s="252"/>
      <c r="AI187" s="252"/>
      <c r="AJ187" s="252"/>
      <c r="AK187" s="252"/>
      <c r="AL187" s="252"/>
      <c r="AM187" s="252"/>
      <c r="AN187" s="252"/>
      <c r="AO187" s="252"/>
      <c r="AP187" s="252"/>
      <c r="AQ187" s="252"/>
      <c r="AR187" s="252"/>
      <c r="AS187" s="252"/>
      <c r="AT187" s="252"/>
      <c r="AU187" s="252"/>
      <c r="AV187" s="252"/>
      <c r="AW187" s="252"/>
      <c r="AX187" s="252"/>
      <c r="AY187" s="252"/>
      <c r="AZ187" s="252"/>
      <c r="BA187" s="252"/>
      <c r="BB187" s="252"/>
      <c r="BC187" s="252"/>
      <c r="BD187" s="252"/>
      <c r="BE187" s="252"/>
      <c r="BF187" s="252"/>
      <c r="BG187" s="252"/>
      <c r="BH187" s="252"/>
      <c r="BI187" s="252"/>
      <c r="BJ187" s="252"/>
      <c r="BK187" s="252"/>
      <c r="BL187" s="252"/>
      <c r="BM187" s="252"/>
      <c r="BN187" s="252"/>
      <c r="BO187" s="252"/>
      <c r="BP187" s="252"/>
      <c r="BQ187" s="252"/>
      <c r="BR187" s="252"/>
      <c r="BS187" s="252"/>
      <c r="BT187" s="252"/>
    </row>
    <row r="188" spans="1:72" s="253" customFormat="1" ht="5.25" customHeight="1">
      <c r="A188" s="193"/>
      <c r="B188" s="194"/>
      <c r="C188" s="212"/>
      <c r="D188" s="195"/>
      <c r="E188" s="195"/>
      <c r="F188" s="205"/>
      <c r="G188" s="206"/>
      <c r="H188" s="252"/>
      <c r="I188" s="252"/>
      <c r="J188" s="252"/>
      <c r="K188" s="252"/>
      <c r="L188" s="252"/>
      <c r="M188" s="252"/>
      <c r="N188" s="252"/>
      <c r="O188" s="252"/>
      <c r="P188" s="252"/>
      <c r="Q188" s="252"/>
      <c r="R188" s="252"/>
      <c r="S188" s="252"/>
      <c r="T188" s="252"/>
      <c r="U188" s="252"/>
      <c r="V188" s="252"/>
      <c r="W188" s="252"/>
      <c r="X188" s="252"/>
      <c r="Y188" s="252"/>
      <c r="Z188" s="252"/>
      <c r="AA188" s="252"/>
      <c r="AB188" s="252"/>
      <c r="AC188" s="252"/>
      <c r="AD188" s="252"/>
      <c r="AE188" s="252"/>
      <c r="AF188" s="252"/>
      <c r="AG188" s="252"/>
      <c r="AH188" s="252"/>
      <c r="AI188" s="252"/>
      <c r="AJ188" s="252"/>
      <c r="AK188" s="252"/>
      <c r="AL188" s="252"/>
      <c r="AM188" s="252"/>
      <c r="AN188" s="252"/>
      <c r="AO188" s="252"/>
      <c r="AP188" s="252"/>
      <c r="AQ188" s="252"/>
      <c r="AR188" s="252"/>
      <c r="AS188" s="252"/>
      <c r="AT188" s="252"/>
      <c r="AU188" s="252"/>
      <c r="AV188" s="252"/>
      <c r="AW188" s="252"/>
      <c r="AX188" s="252"/>
      <c r="AY188" s="252"/>
      <c r="AZ188" s="252"/>
      <c r="BA188" s="252"/>
      <c r="BB188" s="252"/>
      <c r="BC188" s="252"/>
      <c r="BD188" s="252"/>
      <c r="BE188" s="252"/>
      <c r="BF188" s="252"/>
      <c r="BG188" s="252"/>
      <c r="BH188" s="252"/>
      <c r="BI188" s="252"/>
      <c r="BJ188" s="252"/>
      <c r="BK188" s="252"/>
      <c r="BL188" s="252"/>
      <c r="BM188" s="252"/>
      <c r="BN188" s="252"/>
      <c r="BO188" s="252"/>
      <c r="BP188" s="252"/>
      <c r="BQ188" s="252"/>
      <c r="BR188" s="252"/>
      <c r="BS188" s="252"/>
      <c r="BT188" s="252"/>
    </row>
    <row r="189" spans="1:72" s="253" customFormat="1" ht="15.75" customHeight="1">
      <c r="A189" s="193"/>
      <c r="B189" s="194"/>
      <c r="C189" s="212"/>
      <c r="D189" s="195"/>
      <c r="E189" s="195"/>
      <c r="F189" s="205"/>
      <c r="G189" s="254">
        <f>SUM(G190:G190)</f>
        <v>24071.339999999997</v>
      </c>
      <c r="H189" s="252"/>
      <c r="I189" s="252"/>
      <c r="J189" s="252"/>
      <c r="K189" s="252"/>
      <c r="L189" s="252"/>
      <c r="M189" s="252"/>
      <c r="N189" s="252"/>
      <c r="O189" s="252"/>
      <c r="P189" s="252"/>
      <c r="Q189" s="252"/>
      <c r="R189" s="252"/>
      <c r="S189" s="252"/>
      <c r="T189" s="252"/>
      <c r="U189" s="252"/>
      <c r="V189" s="252"/>
      <c r="W189" s="252"/>
      <c r="X189" s="252"/>
      <c r="Y189" s="252"/>
      <c r="Z189" s="252"/>
      <c r="AA189" s="252"/>
      <c r="AB189" s="252"/>
      <c r="AC189" s="252"/>
      <c r="AD189" s="252"/>
      <c r="AE189" s="252"/>
      <c r="AF189" s="252"/>
      <c r="AG189" s="252"/>
      <c r="AH189" s="252"/>
      <c r="AI189" s="252"/>
      <c r="AJ189" s="252"/>
      <c r="AK189" s="252"/>
      <c r="AL189" s="252"/>
      <c r="AM189" s="252"/>
      <c r="AN189" s="252"/>
      <c r="AO189" s="252"/>
      <c r="AP189" s="252"/>
      <c r="AQ189" s="252"/>
      <c r="AR189" s="252"/>
      <c r="AS189" s="252"/>
      <c r="AT189" s="252"/>
      <c r="AU189" s="252"/>
      <c r="AV189" s="252"/>
      <c r="AW189" s="252"/>
      <c r="AX189" s="252"/>
      <c r="AY189" s="252"/>
      <c r="AZ189" s="252"/>
      <c r="BA189" s="252"/>
      <c r="BB189" s="252"/>
      <c r="BC189" s="252"/>
      <c r="BD189" s="252"/>
      <c r="BE189" s="252"/>
      <c r="BF189" s="252"/>
      <c r="BG189" s="252"/>
      <c r="BH189" s="252"/>
      <c r="BI189" s="252"/>
      <c r="BJ189" s="252"/>
      <c r="BK189" s="252"/>
      <c r="BL189" s="252"/>
      <c r="BM189" s="252"/>
      <c r="BN189" s="252"/>
      <c r="BO189" s="252"/>
      <c r="BP189" s="252"/>
      <c r="BQ189" s="252"/>
      <c r="BR189" s="252"/>
      <c r="BS189" s="252"/>
      <c r="BT189" s="252"/>
    </row>
    <row r="190" spans="1:72" s="253" customFormat="1" ht="15.75" customHeight="1">
      <c r="A190" s="193"/>
      <c r="B190" s="194"/>
      <c r="C190" s="212"/>
      <c r="D190" s="195"/>
      <c r="E190" s="195" t="s">
        <v>106</v>
      </c>
      <c r="F190" s="205" t="s">
        <v>258</v>
      </c>
      <c r="G190" s="206">
        <f>21836.39+1062.78+2742.86-2391.81+821.12</f>
        <v>24071.339999999997</v>
      </c>
      <c r="H190" s="252"/>
      <c r="I190" s="252"/>
      <c r="J190" s="252"/>
      <c r="K190" s="252"/>
      <c r="L190" s="252"/>
      <c r="M190" s="252"/>
      <c r="N190" s="252"/>
      <c r="O190" s="252"/>
      <c r="P190" s="252"/>
      <c r="Q190" s="252"/>
      <c r="R190" s="252"/>
      <c r="S190" s="252"/>
      <c r="T190" s="252"/>
      <c r="U190" s="252"/>
      <c r="V190" s="252"/>
      <c r="W190" s="252"/>
      <c r="X190" s="252"/>
      <c r="Y190" s="252"/>
      <c r="Z190" s="252"/>
      <c r="AA190" s="252"/>
      <c r="AB190" s="252"/>
      <c r="AC190" s="252"/>
      <c r="AD190" s="252"/>
      <c r="AE190" s="252"/>
      <c r="AF190" s="252"/>
      <c r="AG190" s="252"/>
      <c r="AH190" s="252"/>
      <c r="AI190" s="252"/>
      <c r="AJ190" s="252"/>
      <c r="AK190" s="252"/>
      <c r="AL190" s="252"/>
      <c r="AM190" s="252"/>
      <c r="AN190" s="252"/>
      <c r="AO190" s="252"/>
      <c r="AP190" s="252"/>
      <c r="AQ190" s="252"/>
      <c r="AR190" s="252"/>
      <c r="AS190" s="252"/>
      <c r="AT190" s="252"/>
      <c r="AU190" s="252"/>
      <c r="AV190" s="252"/>
      <c r="AW190" s="252"/>
      <c r="AX190" s="252"/>
      <c r="AY190" s="252"/>
      <c r="AZ190" s="252"/>
      <c r="BA190" s="252"/>
      <c r="BB190" s="252"/>
      <c r="BC190" s="252"/>
      <c r="BD190" s="252"/>
      <c r="BE190" s="252"/>
      <c r="BF190" s="252"/>
      <c r="BG190" s="252"/>
      <c r="BH190" s="252"/>
      <c r="BI190" s="252"/>
      <c r="BJ190" s="252"/>
      <c r="BK190" s="252"/>
      <c r="BL190" s="252"/>
      <c r="BM190" s="252"/>
      <c r="BN190" s="252"/>
      <c r="BO190" s="252"/>
      <c r="BP190" s="252"/>
      <c r="BQ190" s="252"/>
      <c r="BR190" s="252"/>
      <c r="BS190" s="252"/>
      <c r="BT190" s="252"/>
    </row>
    <row r="191" spans="1:72" s="253" customFormat="1" ht="5.25" customHeight="1">
      <c r="A191" s="193"/>
      <c r="B191" s="194"/>
      <c r="C191" s="212"/>
      <c r="D191" s="195"/>
      <c r="E191" s="196"/>
      <c r="F191" s="198"/>
      <c r="G191" s="210"/>
      <c r="H191" s="252"/>
      <c r="I191" s="252"/>
      <c r="J191" s="252"/>
      <c r="K191" s="252"/>
      <c r="L191" s="252"/>
      <c r="M191" s="252"/>
      <c r="N191" s="252"/>
      <c r="O191" s="252"/>
      <c r="P191" s="252"/>
      <c r="Q191" s="252"/>
      <c r="R191" s="252"/>
      <c r="S191" s="252"/>
      <c r="T191" s="252"/>
      <c r="U191" s="252"/>
      <c r="V191" s="252"/>
      <c r="W191" s="252"/>
      <c r="X191" s="252"/>
      <c r="Y191" s="252"/>
      <c r="Z191" s="252"/>
      <c r="AA191" s="252"/>
      <c r="AB191" s="252"/>
      <c r="AC191" s="252"/>
      <c r="AD191" s="252"/>
      <c r="AE191" s="252"/>
      <c r="AF191" s="252"/>
      <c r="AG191" s="252"/>
      <c r="AH191" s="252"/>
      <c r="AI191" s="252"/>
      <c r="AJ191" s="252"/>
      <c r="AK191" s="252"/>
      <c r="AL191" s="252"/>
      <c r="AM191" s="252"/>
      <c r="AN191" s="252"/>
      <c r="AO191" s="252"/>
      <c r="AP191" s="252"/>
      <c r="AQ191" s="252"/>
      <c r="AR191" s="252"/>
      <c r="AS191" s="252"/>
      <c r="AT191" s="252"/>
      <c r="AU191" s="252"/>
      <c r="AV191" s="252"/>
      <c r="AW191" s="252"/>
      <c r="AX191" s="252"/>
      <c r="AY191" s="252"/>
      <c r="AZ191" s="252"/>
      <c r="BA191" s="252"/>
      <c r="BB191" s="252"/>
      <c r="BC191" s="252"/>
      <c r="BD191" s="252"/>
      <c r="BE191" s="252"/>
      <c r="BF191" s="252"/>
      <c r="BG191" s="252"/>
      <c r="BH191" s="252"/>
      <c r="BI191" s="252"/>
      <c r="BJ191" s="252"/>
      <c r="BK191" s="252"/>
      <c r="BL191" s="252"/>
      <c r="BM191" s="252"/>
      <c r="BN191" s="252"/>
      <c r="BO191" s="252"/>
      <c r="BP191" s="252"/>
      <c r="BQ191" s="252"/>
      <c r="BR191" s="252"/>
      <c r="BS191" s="252"/>
      <c r="BT191" s="252"/>
    </row>
    <row r="192" spans="1:72" s="253" customFormat="1" ht="24.75" customHeight="1">
      <c r="A192" s="193"/>
      <c r="B192" s="257" t="s">
        <v>209</v>
      </c>
      <c r="C192" s="195"/>
      <c r="D192" s="195"/>
      <c r="E192" s="196" t="s">
        <v>258</v>
      </c>
      <c r="F192" s="198" t="s">
        <v>258</v>
      </c>
      <c r="G192" s="197">
        <f>SUM(G194)</f>
        <v>687.65</v>
      </c>
      <c r="H192" s="252"/>
      <c r="I192" s="252"/>
      <c r="J192" s="252"/>
      <c r="K192" s="252"/>
      <c r="L192" s="252"/>
      <c r="M192" s="252"/>
      <c r="N192" s="252"/>
      <c r="O192" s="252"/>
      <c r="P192" s="252"/>
      <c r="Q192" s="252"/>
      <c r="R192" s="252"/>
      <c r="S192" s="252"/>
      <c r="T192" s="252"/>
      <c r="U192" s="252"/>
      <c r="V192" s="252"/>
      <c r="W192" s="252"/>
      <c r="X192" s="252"/>
      <c r="Y192" s="252"/>
      <c r="Z192" s="252"/>
      <c r="AA192" s="252"/>
      <c r="AB192" s="252"/>
      <c r="AC192" s="252"/>
      <c r="AD192" s="252"/>
      <c r="AE192" s="252"/>
      <c r="AF192" s="252"/>
      <c r="AG192" s="252"/>
      <c r="AH192" s="252"/>
      <c r="AI192" s="252"/>
      <c r="AJ192" s="252"/>
      <c r="AK192" s="252"/>
      <c r="AL192" s="252"/>
      <c r="AM192" s="252"/>
      <c r="AN192" s="252"/>
      <c r="AO192" s="252"/>
      <c r="AP192" s="252"/>
      <c r="AQ192" s="252"/>
      <c r="AR192" s="252"/>
      <c r="AS192" s="252"/>
      <c r="AT192" s="252"/>
      <c r="AU192" s="252"/>
      <c r="AV192" s="252"/>
      <c r="AW192" s="252"/>
      <c r="AX192" s="252"/>
      <c r="AY192" s="252"/>
      <c r="AZ192" s="252"/>
      <c r="BA192" s="252"/>
      <c r="BB192" s="252"/>
      <c r="BC192" s="252"/>
      <c r="BD192" s="252"/>
      <c r="BE192" s="252"/>
      <c r="BF192" s="252"/>
      <c r="BG192" s="252"/>
      <c r="BH192" s="252"/>
      <c r="BI192" s="252"/>
      <c r="BJ192" s="252"/>
      <c r="BK192" s="252"/>
      <c r="BL192" s="252"/>
      <c r="BM192" s="252"/>
      <c r="BN192" s="252"/>
      <c r="BO192" s="252"/>
      <c r="BP192" s="252"/>
      <c r="BQ192" s="252"/>
      <c r="BR192" s="252"/>
      <c r="BS192" s="252"/>
      <c r="BT192" s="252"/>
    </row>
    <row r="193" spans="1:16135" s="253" customFormat="1" ht="6.75" customHeight="1">
      <c r="A193" s="193"/>
      <c r="B193" s="194"/>
      <c r="C193" s="212"/>
      <c r="D193" s="195"/>
      <c r="E193" s="195"/>
      <c r="F193" s="205"/>
      <c r="G193" s="206"/>
      <c r="H193" s="252"/>
      <c r="I193" s="252"/>
      <c r="J193" s="252"/>
      <c r="K193" s="252"/>
      <c r="L193" s="252"/>
      <c r="M193" s="252"/>
      <c r="N193" s="252"/>
      <c r="O193" s="252"/>
      <c r="P193" s="252"/>
      <c r="Q193" s="252"/>
      <c r="R193" s="252"/>
      <c r="S193" s="252"/>
      <c r="T193" s="252"/>
      <c r="U193" s="252"/>
      <c r="V193" s="252"/>
      <c r="W193" s="252"/>
      <c r="X193" s="252"/>
      <c r="Y193" s="252"/>
      <c r="Z193" s="252"/>
      <c r="AA193" s="252"/>
      <c r="AB193" s="252"/>
      <c r="AC193" s="252"/>
      <c r="AD193" s="252"/>
      <c r="AE193" s="252"/>
      <c r="AF193" s="252"/>
      <c r="AG193" s="252"/>
      <c r="AH193" s="252"/>
      <c r="AI193" s="252"/>
      <c r="AJ193" s="252"/>
      <c r="AK193" s="252"/>
      <c r="AL193" s="252"/>
      <c r="AM193" s="252"/>
      <c r="AN193" s="252"/>
      <c r="AO193" s="252"/>
      <c r="AP193" s="252"/>
      <c r="AQ193" s="252"/>
      <c r="AR193" s="252"/>
      <c r="AS193" s="252"/>
      <c r="AT193" s="252"/>
      <c r="AU193" s="252"/>
      <c r="AV193" s="252"/>
      <c r="AW193" s="252"/>
      <c r="AX193" s="252"/>
      <c r="AY193" s="252"/>
      <c r="AZ193" s="252"/>
      <c r="BA193" s="252"/>
      <c r="BB193" s="252"/>
      <c r="BC193" s="252"/>
      <c r="BD193" s="252"/>
      <c r="BE193" s="252"/>
      <c r="BF193" s="252"/>
      <c r="BG193" s="252"/>
      <c r="BH193" s="252"/>
      <c r="BI193" s="252"/>
      <c r="BJ193" s="252"/>
      <c r="BK193" s="252"/>
      <c r="BL193" s="252"/>
      <c r="BM193" s="252"/>
      <c r="BN193" s="252"/>
      <c r="BO193" s="252"/>
      <c r="BP193" s="252"/>
      <c r="BQ193" s="252"/>
      <c r="BR193" s="252"/>
      <c r="BS193" s="252"/>
      <c r="BT193" s="252"/>
    </row>
    <row r="194" spans="1:16135" s="253" customFormat="1" ht="15.75" customHeight="1">
      <c r="A194" s="193"/>
      <c r="B194" s="194"/>
      <c r="C194" s="212"/>
      <c r="D194" s="195"/>
      <c r="E194" s="195"/>
      <c r="F194" s="205"/>
      <c r="G194" s="254">
        <f>SUM(G195:G196)</f>
        <v>687.65</v>
      </c>
      <c r="H194" s="252"/>
      <c r="I194" s="252"/>
      <c r="J194" s="252"/>
      <c r="K194" s="252"/>
      <c r="L194" s="252"/>
      <c r="M194" s="252"/>
      <c r="N194" s="252"/>
      <c r="O194" s="252"/>
      <c r="P194" s="252"/>
      <c r="Q194" s="252"/>
      <c r="R194" s="252"/>
      <c r="S194" s="252"/>
      <c r="T194" s="252"/>
      <c r="U194" s="252"/>
      <c r="V194" s="252"/>
      <c r="W194" s="252"/>
      <c r="X194" s="252"/>
      <c r="Y194" s="252"/>
      <c r="Z194" s="252"/>
      <c r="AA194" s="252"/>
      <c r="AB194" s="252"/>
      <c r="AC194" s="252"/>
      <c r="AD194" s="252"/>
      <c r="AE194" s="252"/>
      <c r="AF194" s="252"/>
      <c r="AG194" s="252"/>
      <c r="AH194" s="252"/>
      <c r="AI194" s="252"/>
      <c r="AJ194" s="252"/>
      <c r="AK194" s="252"/>
      <c r="AL194" s="252"/>
      <c r="AM194" s="252"/>
      <c r="AN194" s="252"/>
      <c r="AO194" s="252"/>
      <c r="AP194" s="252"/>
      <c r="AQ194" s="252"/>
      <c r="AR194" s="252"/>
      <c r="AS194" s="252"/>
      <c r="AT194" s="252"/>
      <c r="AU194" s="252"/>
      <c r="AV194" s="252"/>
      <c r="AW194" s="252"/>
      <c r="AX194" s="252"/>
      <c r="AY194" s="252"/>
      <c r="AZ194" s="252"/>
      <c r="BA194" s="252"/>
      <c r="BB194" s="252"/>
      <c r="BC194" s="252"/>
      <c r="BD194" s="252"/>
      <c r="BE194" s="252"/>
      <c r="BF194" s="252"/>
      <c r="BG194" s="252"/>
      <c r="BH194" s="252"/>
      <c r="BI194" s="252"/>
      <c r="BJ194" s="252"/>
      <c r="BK194" s="252"/>
      <c r="BL194" s="252"/>
      <c r="BM194" s="252"/>
      <c r="BN194" s="252"/>
      <c r="BO194" s="252"/>
      <c r="BP194" s="252"/>
      <c r="BQ194" s="252"/>
      <c r="BR194" s="252"/>
      <c r="BS194" s="252"/>
      <c r="BT194" s="252"/>
    </row>
    <row r="195" spans="1:16135" s="253" customFormat="1" ht="15.75" customHeight="1">
      <c r="A195" s="193"/>
      <c r="B195" s="194"/>
      <c r="C195" s="212"/>
      <c r="D195" s="195"/>
      <c r="E195" s="195" t="s">
        <v>283</v>
      </c>
      <c r="F195" s="205" t="s">
        <v>258</v>
      </c>
      <c r="G195" s="206">
        <f>442.54</f>
        <v>442.54</v>
      </c>
      <c r="H195" s="252"/>
      <c r="I195" s="252"/>
      <c r="J195" s="252"/>
      <c r="K195" s="252"/>
      <c r="L195" s="252"/>
      <c r="M195" s="252"/>
      <c r="N195" s="252"/>
      <c r="O195" s="252"/>
      <c r="P195" s="252"/>
      <c r="Q195" s="252"/>
      <c r="R195" s="252"/>
      <c r="S195" s="252"/>
      <c r="T195" s="252"/>
      <c r="U195" s="252"/>
      <c r="V195" s="252"/>
      <c r="W195" s="252"/>
      <c r="X195" s="252"/>
      <c r="Y195" s="252"/>
      <c r="Z195" s="252"/>
      <c r="AA195" s="252"/>
      <c r="AB195" s="252"/>
      <c r="AC195" s="252"/>
      <c r="AD195" s="252"/>
      <c r="AE195" s="252"/>
      <c r="AF195" s="252"/>
      <c r="AG195" s="252"/>
      <c r="AH195" s="252"/>
      <c r="AI195" s="252"/>
      <c r="AJ195" s="252"/>
      <c r="AK195" s="252"/>
      <c r="AL195" s="252"/>
      <c r="AM195" s="252"/>
      <c r="AN195" s="252"/>
      <c r="AO195" s="252"/>
      <c r="AP195" s="252"/>
      <c r="AQ195" s="252"/>
      <c r="AR195" s="252"/>
      <c r="AS195" s="252"/>
      <c r="AT195" s="252"/>
      <c r="AU195" s="252"/>
      <c r="AV195" s="252"/>
      <c r="AW195" s="252"/>
      <c r="AX195" s="252"/>
      <c r="AY195" s="252"/>
      <c r="AZ195" s="252"/>
      <c r="BA195" s="252"/>
      <c r="BB195" s="252"/>
      <c r="BC195" s="252"/>
      <c r="BD195" s="252"/>
      <c r="BE195" s="252"/>
      <c r="BF195" s="252"/>
      <c r="BG195" s="252"/>
      <c r="BH195" s="252"/>
      <c r="BI195" s="252"/>
      <c r="BJ195" s="252"/>
      <c r="BK195" s="252"/>
      <c r="BL195" s="252"/>
      <c r="BM195" s="252"/>
      <c r="BN195" s="252"/>
      <c r="BO195" s="252"/>
      <c r="BP195" s="252"/>
      <c r="BQ195" s="252"/>
      <c r="BR195" s="252"/>
      <c r="BS195" s="252"/>
      <c r="BT195" s="252"/>
    </row>
    <row r="196" spans="1:16135" s="253" customFormat="1" ht="15.75" customHeight="1">
      <c r="A196" s="193"/>
      <c r="B196" s="194"/>
      <c r="C196" s="212"/>
      <c r="D196" s="195"/>
      <c r="E196" s="195" t="s">
        <v>106</v>
      </c>
      <c r="F196" s="205" t="s">
        <v>258</v>
      </c>
      <c r="G196" s="206">
        <f>218.35+10.62+7.94+8.2</f>
        <v>245.10999999999999</v>
      </c>
      <c r="H196" s="252"/>
      <c r="I196" s="252"/>
      <c r="J196" s="252"/>
      <c r="K196" s="252"/>
      <c r="L196" s="252"/>
      <c r="M196" s="252"/>
      <c r="N196" s="252"/>
      <c r="O196" s="252"/>
      <c r="P196" s="252"/>
      <c r="Q196" s="252"/>
      <c r="R196" s="252"/>
      <c r="S196" s="252"/>
      <c r="T196" s="252"/>
      <c r="U196" s="252"/>
      <c r="V196" s="252"/>
      <c r="W196" s="252"/>
      <c r="X196" s="252"/>
      <c r="Y196" s="252"/>
      <c r="Z196" s="252"/>
      <c r="AA196" s="252"/>
      <c r="AB196" s="252"/>
      <c r="AC196" s="252"/>
      <c r="AD196" s="252"/>
      <c r="AE196" s="252"/>
      <c r="AF196" s="252"/>
      <c r="AG196" s="252"/>
      <c r="AH196" s="252"/>
      <c r="AI196" s="252"/>
      <c r="AJ196" s="252"/>
      <c r="AK196" s="252"/>
      <c r="AL196" s="252"/>
      <c r="AM196" s="252"/>
      <c r="AN196" s="252"/>
      <c r="AO196" s="252"/>
      <c r="AP196" s="252"/>
      <c r="AQ196" s="252"/>
      <c r="AR196" s="252"/>
      <c r="AS196" s="252"/>
      <c r="AT196" s="252"/>
      <c r="AU196" s="252"/>
      <c r="AV196" s="252"/>
      <c r="AW196" s="252"/>
      <c r="AX196" s="252"/>
      <c r="AY196" s="252"/>
      <c r="AZ196" s="252"/>
      <c r="BA196" s="252"/>
      <c r="BB196" s="252"/>
      <c r="BC196" s="252"/>
      <c r="BD196" s="252"/>
      <c r="BE196" s="252"/>
      <c r="BF196" s="252"/>
      <c r="BG196" s="252"/>
      <c r="BH196" s="252"/>
      <c r="BI196" s="252"/>
      <c r="BJ196" s="252"/>
      <c r="BK196" s="252"/>
      <c r="BL196" s="252"/>
      <c r="BM196" s="252"/>
      <c r="BN196" s="252"/>
      <c r="BO196" s="252"/>
      <c r="BP196" s="252"/>
      <c r="BQ196" s="252"/>
      <c r="BR196" s="252"/>
      <c r="BS196" s="252"/>
      <c r="BT196" s="252"/>
    </row>
    <row r="197" spans="1:16135" s="253" customFormat="1" ht="5.25" customHeight="1">
      <c r="A197" s="207"/>
      <c r="B197" s="208"/>
      <c r="C197" s="209"/>
      <c r="D197" s="196"/>
      <c r="E197" s="196"/>
      <c r="F197" s="198"/>
      <c r="G197" s="210"/>
      <c r="H197" s="252"/>
      <c r="I197" s="252"/>
      <c r="J197" s="252"/>
      <c r="K197" s="252"/>
      <c r="L197" s="252"/>
      <c r="M197" s="252"/>
      <c r="N197" s="252"/>
      <c r="O197" s="252"/>
      <c r="P197" s="252"/>
      <c r="Q197" s="252"/>
      <c r="R197" s="252"/>
      <c r="S197" s="252"/>
      <c r="T197" s="252"/>
      <c r="U197" s="252"/>
      <c r="V197" s="252"/>
      <c r="W197" s="252"/>
      <c r="X197" s="252"/>
      <c r="Y197" s="252"/>
      <c r="Z197" s="252"/>
      <c r="AA197" s="252"/>
      <c r="AB197" s="252"/>
      <c r="AC197" s="252"/>
      <c r="AD197" s="252"/>
      <c r="AE197" s="252"/>
      <c r="AF197" s="252"/>
      <c r="AG197" s="252"/>
      <c r="AH197" s="252"/>
      <c r="AI197" s="252"/>
      <c r="AJ197" s="252"/>
      <c r="AK197" s="252"/>
      <c r="AL197" s="252"/>
      <c r="AM197" s="252"/>
      <c r="AN197" s="252"/>
      <c r="AO197" s="252"/>
      <c r="AP197" s="252"/>
      <c r="AQ197" s="252"/>
      <c r="AR197" s="252"/>
      <c r="AS197" s="252"/>
      <c r="AT197" s="252"/>
      <c r="AU197" s="252"/>
      <c r="AV197" s="252"/>
      <c r="AW197" s="252"/>
      <c r="AX197" s="252"/>
      <c r="AY197" s="252"/>
      <c r="AZ197" s="252"/>
      <c r="BA197" s="252"/>
      <c r="BB197" s="252"/>
      <c r="BC197" s="252"/>
      <c r="BD197" s="252"/>
      <c r="BE197" s="252"/>
      <c r="BF197" s="252"/>
      <c r="BG197" s="252"/>
      <c r="BH197" s="252"/>
      <c r="BI197" s="252"/>
      <c r="BJ197" s="252"/>
      <c r="BK197" s="252"/>
      <c r="BL197" s="252"/>
      <c r="BM197" s="252"/>
      <c r="BN197" s="252"/>
      <c r="BO197" s="252"/>
      <c r="BP197" s="252"/>
      <c r="BQ197" s="252"/>
      <c r="BR197" s="252"/>
      <c r="BS197" s="252"/>
      <c r="BT197" s="252"/>
    </row>
    <row r="198" spans="1:16135" s="189" customFormat="1" ht="21.75" customHeight="1">
      <c r="A198" s="260"/>
      <c r="B198" s="261" t="s">
        <v>50</v>
      </c>
      <c r="C198" s="262"/>
      <c r="D198" s="263"/>
      <c r="E198" s="264"/>
      <c r="F198" s="264">
        <f>SUM(F12,F18,F26,F32,F41,F163,F171,F178,F184)</f>
        <v>5608740.8700000001</v>
      </c>
      <c r="G198" s="264">
        <f>SUM(G13,G19,G27,G33,G42,G164,G172,G179,G185)</f>
        <v>6237042.0800000001</v>
      </c>
      <c r="H198" s="188"/>
      <c r="I198" s="188"/>
      <c r="J198" s="188"/>
      <c r="K198" s="188"/>
      <c r="L198" s="188"/>
      <c r="M198" s="188"/>
      <c r="N198" s="188"/>
      <c r="O198" s="188"/>
      <c r="P198" s="188"/>
      <c r="Q198" s="188"/>
      <c r="R198" s="188"/>
      <c r="S198" s="188"/>
      <c r="T198" s="188"/>
      <c r="U198" s="188"/>
      <c r="V198" s="188"/>
      <c r="W198" s="188"/>
      <c r="X198" s="188"/>
      <c r="Y198" s="188"/>
      <c r="Z198" s="188"/>
      <c r="AA198" s="188"/>
      <c r="AB198" s="188"/>
      <c r="AC198" s="188"/>
      <c r="AD198" s="188"/>
      <c r="AE198" s="188"/>
      <c r="AF198" s="188"/>
      <c r="AG198" s="188"/>
      <c r="AH198" s="188"/>
      <c r="AI198" s="188"/>
      <c r="AJ198" s="188"/>
      <c r="AK198" s="188"/>
      <c r="AL198" s="188"/>
      <c r="AM198" s="188"/>
      <c r="AN198" s="188"/>
      <c r="AO198" s="188"/>
      <c r="AP198" s="188"/>
      <c r="AQ198" s="188"/>
      <c r="AR198" s="188"/>
      <c r="AS198" s="188"/>
      <c r="AT198" s="188"/>
      <c r="AU198" s="188"/>
      <c r="AV198" s="188"/>
      <c r="AW198" s="188"/>
      <c r="AX198" s="188"/>
      <c r="AY198" s="188"/>
      <c r="AZ198" s="188"/>
      <c r="BA198" s="188"/>
      <c r="BB198" s="188"/>
      <c r="BC198" s="188"/>
      <c r="BD198" s="188"/>
      <c r="BE198" s="188"/>
      <c r="BF198" s="188"/>
      <c r="BG198" s="188"/>
      <c r="BH198" s="188"/>
      <c r="BI198" s="188"/>
      <c r="BJ198" s="188"/>
      <c r="BK198" s="188"/>
      <c r="BL198" s="188"/>
      <c r="BM198" s="188"/>
      <c r="BN198" s="188"/>
      <c r="BO198" s="188"/>
      <c r="BP198" s="188"/>
      <c r="BQ198" s="188"/>
      <c r="BR198" s="188"/>
      <c r="BS198" s="188"/>
      <c r="BT198" s="188"/>
    </row>
    <row r="199" spans="1:16135">
      <c r="F199" s="215"/>
      <c r="G199" s="215"/>
    </row>
    <row r="200" spans="1:16135" s="217" customFormat="1">
      <c r="A200" s="265"/>
      <c r="B200" s="251"/>
      <c r="C200" s="251"/>
      <c r="D200" s="251"/>
      <c r="E200" s="251"/>
      <c r="F200" s="215"/>
      <c r="G200" s="215"/>
      <c r="I200" s="33">
        <f>SUM(G16:G16,G22:G24,G30,G36:G39,G47:G51,G56,G61:G65,G70:G72,G77,G82,G87:G91,G96,G101:G103,G108:G112,G117,G122:G124,G129:G133,G138,G143:G147,G152:G154,G159:G161,G167:G169,G175:G176,G182,G190,G196)</f>
        <v>6236599.5400000019</v>
      </c>
      <c r="BY200" s="251"/>
      <c r="BZ200" s="251"/>
      <c r="CA200" s="251"/>
      <c r="CB200" s="251"/>
      <c r="CC200" s="251"/>
      <c r="CD200" s="251"/>
      <c r="CE200" s="251"/>
      <c r="CF200" s="251"/>
      <c r="CG200" s="251"/>
      <c r="CH200" s="251"/>
      <c r="CI200" s="251"/>
      <c r="CJ200" s="251"/>
      <c r="CK200" s="251"/>
      <c r="CL200" s="251"/>
      <c r="CM200" s="251"/>
      <c r="CN200" s="251"/>
      <c r="CO200" s="251"/>
      <c r="CP200" s="251"/>
      <c r="CQ200" s="251"/>
      <c r="CR200" s="251"/>
      <c r="CS200" s="251"/>
      <c r="CT200" s="251"/>
      <c r="CU200" s="251"/>
      <c r="CV200" s="251"/>
      <c r="CW200" s="251"/>
      <c r="CX200" s="251"/>
      <c r="CY200" s="251"/>
      <c r="CZ200" s="251"/>
      <c r="DA200" s="251"/>
      <c r="DB200" s="251"/>
      <c r="DC200" s="251"/>
      <c r="DD200" s="251"/>
      <c r="DE200" s="251"/>
      <c r="DF200" s="251"/>
      <c r="DG200" s="251"/>
      <c r="DH200" s="251"/>
      <c r="DI200" s="251"/>
      <c r="DJ200" s="251"/>
      <c r="DK200" s="251"/>
      <c r="DL200" s="251"/>
      <c r="DM200" s="251"/>
      <c r="DN200" s="251"/>
      <c r="DO200" s="251"/>
      <c r="DP200" s="251"/>
      <c r="DQ200" s="251"/>
      <c r="DR200" s="251"/>
      <c r="DS200" s="251"/>
      <c r="DT200" s="251"/>
      <c r="DU200" s="251"/>
      <c r="DV200" s="251"/>
      <c r="DW200" s="251"/>
      <c r="DX200" s="251"/>
      <c r="DY200" s="251"/>
      <c r="DZ200" s="251"/>
      <c r="EA200" s="251"/>
      <c r="EB200" s="251"/>
      <c r="EC200" s="251"/>
      <c r="ED200" s="251"/>
      <c r="EE200" s="251"/>
      <c r="EF200" s="251"/>
      <c r="EG200" s="251"/>
      <c r="EH200" s="251"/>
      <c r="EI200" s="251"/>
      <c r="EJ200" s="251"/>
      <c r="EK200" s="251"/>
      <c r="EL200" s="251"/>
      <c r="EM200" s="251"/>
      <c r="EN200" s="251"/>
      <c r="EO200" s="251"/>
      <c r="EP200" s="251"/>
      <c r="EQ200" s="251"/>
      <c r="ER200" s="251"/>
      <c r="ES200" s="251"/>
      <c r="ET200" s="251"/>
      <c r="EU200" s="251"/>
      <c r="EV200" s="251"/>
      <c r="EW200" s="251"/>
      <c r="EX200" s="251"/>
      <c r="EY200" s="251"/>
      <c r="EZ200" s="251"/>
      <c r="FA200" s="251"/>
      <c r="FB200" s="251"/>
      <c r="FC200" s="251"/>
      <c r="FD200" s="251"/>
      <c r="FE200" s="251"/>
      <c r="FF200" s="251"/>
      <c r="FG200" s="251"/>
      <c r="FH200" s="251"/>
      <c r="FI200" s="251"/>
      <c r="FJ200" s="251"/>
      <c r="FK200" s="251"/>
      <c r="FL200" s="251"/>
      <c r="FM200" s="251"/>
      <c r="FN200" s="251"/>
      <c r="FO200" s="251"/>
      <c r="FP200" s="251"/>
      <c r="FQ200" s="251"/>
      <c r="FR200" s="251"/>
      <c r="FS200" s="251"/>
      <c r="FT200" s="251"/>
      <c r="FU200" s="251"/>
      <c r="FV200" s="251"/>
      <c r="FW200" s="251"/>
      <c r="FX200" s="251"/>
      <c r="FY200" s="251"/>
      <c r="FZ200" s="251"/>
      <c r="GA200" s="251"/>
      <c r="GB200" s="251"/>
      <c r="GC200" s="251"/>
      <c r="GD200" s="251"/>
      <c r="GE200" s="251"/>
      <c r="GF200" s="251"/>
      <c r="GG200" s="251"/>
      <c r="GH200" s="251"/>
      <c r="GI200" s="251"/>
      <c r="GJ200" s="251"/>
      <c r="GK200" s="251"/>
      <c r="GL200" s="251"/>
      <c r="GM200" s="251"/>
      <c r="GN200" s="251"/>
      <c r="GO200" s="251"/>
      <c r="GP200" s="251"/>
      <c r="GQ200" s="251"/>
      <c r="GR200" s="251"/>
      <c r="GS200" s="251"/>
      <c r="GT200" s="251"/>
      <c r="GU200" s="251"/>
      <c r="GV200" s="251"/>
      <c r="GW200" s="251"/>
      <c r="GX200" s="251"/>
      <c r="GY200" s="251"/>
      <c r="GZ200" s="251"/>
      <c r="HA200" s="251"/>
      <c r="HB200" s="251"/>
      <c r="HC200" s="251"/>
      <c r="HD200" s="251"/>
      <c r="HE200" s="251"/>
      <c r="HF200" s="251"/>
      <c r="HG200" s="251"/>
      <c r="HH200" s="251"/>
      <c r="HI200" s="251"/>
      <c r="HJ200" s="251"/>
      <c r="HK200" s="251"/>
      <c r="HL200" s="251"/>
      <c r="HM200" s="251"/>
      <c r="HN200" s="251"/>
      <c r="HO200" s="251"/>
      <c r="HP200" s="251"/>
      <c r="HQ200" s="251"/>
      <c r="HR200" s="251"/>
      <c r="HS200" s="251"/>
      <c r="HT200" s="251"/>
      <c r="HU200" s="251"/>
      <c r="HV200" s="251"/>
      <c r="HW200" s="251"/>
      <c r="HX200" s="251"/>
      <c r="HY200" s="251"/>
      <c r="HZ200" s="251"/>
      <c r="IA200" s="251"/>
      <c r="IB200" s="251"/>
      <c r="IC200" s="251"/>
      <c r="ID200" s="251"/>
      <c r="IE200" s="251"/>
      <c r="IF200" s="251"/>
      <c r="IG200" s="251"/>
      <c r="IH200" s="251"/>
      <c r="II200" s="251"/>
      <c r="IJ200" s="251"/>
      <c r="IK200" s="251"/>
      <c r="IL200" s="251"/>
      <c r="IM200" s="251"/>
      <c r="IN200" s="251"/>
      <c r="IO200" s="251"/>
      <c r="IP200" s="251"/>
      <c r="IQ200" s="251"/>
      <c r="IR200" s="251"/>
      <c r="IS200" s="251"/>
      <c r="IT200" s="251"/>
      <c r="IU200" s="251"/>
      <c r="IV200" s="251"/>
      <c r="IW200" s="251"/>
      <c r="IX200" s="251"/>
      <c r="IY200" s="251"/>
      <c r="IZ200" s="251"/>
      <c r="JA200" s="251"/>
      <c r="JB200" s="251"/>
      <c r="JC200" s="251"/>
      <c r="JD200" s="251"/>
      <c r="JE200" s="251"/>
      <c r="JF200" s="251"/>
      <c r="JG200" s="251"/>
      <c r="JH200" s="251"/>
      <c r="JI200" s="251"/>
      <c r="JJ200" s="251"/>
      <c r="JK200" s="251"/>
      <c r="JL200" s="251"/>
      <c r="JM200" s="251"/>
      <c r="JN200" s="251"/>
      <c r="JO200" s="251"/>
      <c r="JP200" s="251"/>
      <c r="JQ200" s="251"/>
      <c r="JR200" s="251"/>
      <c r="JS200" s="251"/>
      <c r="JT200" s="251"/>
      <c r="JU200" s="251"/>
      <c r="JV200" s="251"/>
      <c r="JW200" s="251"/>
      <c r="JX200" s="251"/>
      <c r="JY200" s="251"/>
      <c r="JZ200" s="251"/>
      <c r="KA200" s="251"/>
      <c r="KB200" s="251"/>
      <c r="KC200" s="251"/>
      <c r="KD200" s="251"/>
      <c r="KE200" s="251"/>
      <c r="KF200" s="251"/>
      <c r="KG200" s="251"/>
      <c r="KH200" s="251"/>
      <c r="KI200" s="251"/>
      <c r="KJ200" s="251"/>
      <c r="KK200" s="251"/>
      <c r="KL200" s="251"/>
      <c r="KM200" s="251"/>
      <c r="KN200" s="251"/>
      <c r="KO200" s="251"/>
      <c r="KP200" s="251"/>
      <c r="KQ200" s="251"/>
      <c r="KR200" s="251"/>
      <c r="KS200" s="251"/>
      <c r="KT200" s="251"/>
      <c r="KU200" s="251"/>
      <c r="KV200" s="251"/>
      <c r="KW200" s="251"/>
      <c r="KX200" s="251"/>
      <c r="KY200" s="251"/>
      <c r="KZ200" s="251"/>
      <c r="LA200" s="251"/>
      <c r="LB200" s="251"/>
      <c r="LC200" s="251"/>
      <c r="LD200" s="251"/>
      <c r="LE200" s="251"/>
      <c r="LF200" s="251"/>
      <c r="LG200" s="251"/>
      <c r="LH200" s="251"/>
      <c r="LI200" s="251"/>
      <c r="LJ200" s="251"/>
      <c r="LK200" s="251"/>
      <c r="LL200" s="251"/>
      <c r="LM200" s="251"/>
      <c r="LN200" s="251"/>
      <c r="LO200" s="251"/>
      <c r="LP200" s="251"/>
      <c r="LQ200" s="251"/>
      <c r="LR200" s="251"/>
      <c r="LS200" s="251"/>
      <c r="LT200" s="251"/>
      <c r="LU200" s="251"/>
      <c r="LV200" s="251"/>
      <c r="LW200" s="251"/>
      <c r="LX200" s="251"/>
      <c r="LY200" s="251"/>
      <c r="LZ200" s="251"/>
      <c r="MA200" s="251"/>
      <c r="MB200" s="251"/>
      <c r="MC200" s="251"/>
      <c r="MD200" s="251"/>
      <c r="ME200" s="251"/>
      <c r="MF200" s="251"/>
      <c r="MG200" s="251"/>
      <c r="MH200" s="251"/>
      <c r="MI200" s="251"/>
      <c r="MJ200" s="251"/>
      <c r="MK200" s="251"/>
      <c r="ML200" s="251"/>
      <c r="MM200" s="251"/>
      <c r="MN200" s="251"/>
      <c r="MO200" s="251"/>
      <c r="MP200" s="251"/>
      <c r="MQ200" s="251"/>
      <c r="MR200" s="251"/>
      <c r="MS200" s="251"/>
      <c r="MT200" s="251"/>
      <c r="MU200" s="251"/>
      <c r="MV200" s="251"/>
      <c r="MW200" s="251"/>
      <c r="MX200" s="251"/>
      <c r="MY200" s="251"/>
      <c r="MZ200" s="251"/>
      <c r="NA200" s="251"/>
      <c r="NB200" s="251"/>
      <c r="NC200" s="251"/>
      <c r="ND200" s="251"/>
      <c r="NE200" s="251"/>
      <c r="NF200" s="251"/>
      <c r="NG200" s="251"/>
      <c r="NH200" s="251"/>
      <c r="NI200" s="251"/>
      <c r="NJ200" s="251"/>
      <c r="NK200" s="251"/>
      <c r="NL200" s="251"/>
      <c r="NM200" s="251"/>
      <c r="NN200" s="251"/>
      <c r="NO200" s="251"/>
      <c r="NP200" s="251"/>
      <c r="NQ200" s="251"/>
      <c r="NR200" s="251"/>
      <c r="NS200" s="251"/>
      <c r="NT200" s="251"/>
      <c r="NU200" s="251"/>
      <c r="NV200" s="251"/>
      <c r="NW200" s="251"/>
      <c r="NX200" s="251"/>
      <c r="NY200" s="251"/>
      <c r="NZ200" s="251"/>
      <c r="OA200" s="251"/>
      <c r="OB200" s="251"/>
      <c r="OC200" s="251"/>
      <c r="OD200" s="251"/>
      <c r="OE200" s="251"/>
      <c r="OF200" s="251"/>
      <c r="OG200" s="251"/>
      <c r="OH200" s="251"/>
      <c r="OI200" s="251"/>
      <c r="OJ200" s="251"/>
      <c r="OK200" s="251"/>
      <c r="OL200" s="251"/>
      <c r="OM200" s="251"/>
      <c r="ON200" s="251"/>
      <c r="OO200" s="251"/>
      <c r="OP200" s="251"/>
      <c r="OQ200" s="251"/>
      <c r="OR200" s="251"/>
      <c r="OS200" s="251"/>
      <c r="OT200" s="251"/>
      <c r="OU200" s="251"/>
      <c r="OV200" s="251"/>
      <c r="OW200" s="251"/>
      <c r="OX200" s="251"/>
      <c r="OY200" s="251"/>
      <c r="OZ200" s="251"/>
      <c r="PA200" s="251"/>
      <c r="PB200" s="251"/>
      <c r="PC200" s="251"/>
      <c r="PD200" s="251"/>
      <c r="PE200" s="251"/>
      <c r="PF200" s="251"/>
      <c r="PG200" s="251"/>
      <c r="PH200" s="251"/>
      <c r="PI200" s="251"/>
      <c r="PJ200" s="251"/>
      <c r="PK200" s="251"/>
      <c r="PL200" s="251"/>
      <c r="PM200" s="251"/>
      <c r="PN200" s="251"/>
      <c r="PO200" s="251"/>
      <c r="PP200" s="251"/>
      <c r="PQ200" s="251"/>
      <c r="PR200" s="251"/>
      <c r="PS200" s="251"/>
      <c r="PT200" s="251"/>
      <c r="PU200" s="251"/>
      <c r="PV200" s="251"/>
      <c r="PW200" s="251"/>
      <c r="PX200" s="251"/>
      <c r="PY200" s="251"/>
      <c r="PZ200" s="251"/>
      <c r="QA200" s="251"/>
      <c r="QB200" s="251"/>
      <c r="QC200" s="251"/>
      <c r="QD200" s="251"/>
      <c r="QE200" s="251"/>
      <c r="QF200" s="251"/>
      <c r="QG200" s="251"/>
      <c r="QH200" s="251"/>
      <c r="QI200" s="251"/>
      <c r="QJ200" s="251"/>
      <c r="QK200" s="251"/>
      <c r="QL200" s="251"/>
      <c r="QM200" s="251"/>
      <c r="QN200" s="251"/>
      <c r="QO200" s="251"/>
      <c r="QP200" s="251"/>
      <c r="QQ200" s="251"/>
      <c r="QR200" s="251"/>
      <c r="QS200" s="251"/>
      <c r="QT200" s="251"/>
      <c r="QU200" s="251"/>
      <c r="QV200" s="251"/>
      <c r="QW200" s="251"/>
      <c r="QX200" s="251"/>
      <c r="QY200" s="251"/>
      <c r="QZ200" s="251"/>
      <c r="RA200" s="251"/>
      <c r="RB200" s="251"/>
      <c r="RC200" s="251"/>
      <c r="RD200" s="251"/>
      <c r="RE200" s="251"/>
      <c r="RF200" s="251"/>
      <c r="RG200" s="251"/>
      <c r="RH200" s="251"/>
      <c r="RI200" s="251"/>
      <c r="RJ200" s="251"/>
      <c r="RK200" s="251"/>
      <c r="RL200" s="251"/>
      <c r="RM200" s="251"/>
      <c r="RN200" s="251"/>
      <c r="RO200" s="251"/>
      <c r="RP200" s="251"/>
      <c r="RQ200" s="251"/>
      <c r="RR200" s="251"/>
      <c r="RS200" s="251"/>
      <c r="RT200" s="251"/>
      <c r="RU200" s="251"/>
      <c r="RV200" s="251"/>
      <c r="RW200" s="251"/>
      <c r="RX200" s="251"/>
      <c r="RY200" s="251"/>
      <c r="RZ200" s="251"/>
      <c r="SA200" s="251"/>
      <c r="SB200" s="251"/>
      <c r="SC200" s="251"/>
      <c r="SD200" s="251"/>
      <c r="SE200" s="251"/>
      <c r="SF200" s="251"/>
      <c r="SG200" s="251"/>
      <c r="SH200" s="251"/>
      <c r="SI200" s="251"/>
      <c r="SJ200" s="251"/>
      <c r="SK200" s="251"/>
      <c r="SL200" s="251"/>
      <c r="SM200" s="251"/>
      <c r="SN200" s="251"/>
      <c r="SO200" s="251"/>
      <c r="SP200" s="251"/>
      <c r="SQ200" s="251"/>
      <c r="SR200" s="251"/>
      <c r="SS200" s="251"/>
      <c r="ST200" s="251"/>
      <c r="SU200" s="251"/>
      <c r="SV200" s="251"/>
      <c r="SW200" s="251"/>
      <c r="SX200" s="251"/>
      <c r="SY200" s="251"/>
      <c r="SZ200" s="251"/>
      <c r="TA200" s="251"/>
      <c r="TB200" s="251"/>
      <c r="TC200" s="251"/>
      <c r="TD200" s="251"/>
      <c r="TE200" s="251"/>
      <c r="TF200" s="251"/>
      <c r="TG200" s="251"/>
      <c r="TH200" s="251"/>
      <c r="TI200" s="251"/>
      <c r="TJ200" s="251"/>
      <c r="TK200" s="251"/>
      <c r="TL200" s="251"/>
      <c r="TM200" s="251"/>
      <c r="TN200" s="251"/>
      <c r="TO200" s="251"/>
      <c r="TP200" s="251"/>
      <c r="TQ200" s="251"/>
      <c r="TR200" s="251"/>
      <c r="TS200" s="251"/>
      <c r="TT200" s="251"/>
      <c r="TU200" s="251"/>
      <c r="TV200" s="251"/>
      <c r="TW200" s="251"/>
      <c r="TX200" s="251"/>
      <c r="TY200" s="251"/>
      <c r="TZ200" s="251"/>
      <c r="UA200" s="251"/>
      <c r="UB200" s="251"/>
      <c r="UC200" s="251"/>
      <c r="UD200" s="251"/>
      <c r="UE200" s="251"/>
      <c r="UF200" s="251"/>
      <c r="UG200" s="251"/>
      <c r="UH200" s="251"/>
      <c r="UI200" s="251"/>
      <c r="UJ200" s="251"/>
      <c r="UK200" s="251"/>
      <c r="UL200" s="251"/>
      <c r="UM200" s="251"/>
      <c r="UN200" s="251"/>
      <c r="UO200" s="251"/>
      <c r="UP200" s="251"/>
      <c r="UQ200" s="251"/>
      <c r="UR200" s="251"/>
      <c r="US200" s="251"/>
      <c r="UT200" s="251"/>
      <c r="UU200" s="251"/>
      <c r="UV200" s="251"/>
      <c r="UW200" s="251"/>
      <c r="UX200" s="251"/>
      <c r="UY200" s="251"/>
      <c r="UZ200" s="251"/>
      <c r="VA200" s="251"/>
      <c r="VB200" s="251"/>
      <c r="VC200" s="251"/>
      <c r="VD200" s="251"/>
      <c r="VE200" s="251"/>
      <c r="VF200" s="251"/>
      <c r="VG200" s="251"/>
      <c r="VH200" s="251"/>
      <c r="VI200" s="251"/>
      <c r="VJ200" s="251"/>
      <c r="VK200" s="251"/>
      <c r="VL200" s="251"/>
      <c r="VM200" s="251"/>
      <c r="VN200" s="251"/>
      <c r="VO200" s="251"/>
      <c r="VP200" s="251"/>
      <c r="VQ200" s="251"/>
      <c r="VR200" s="251"/>
      <c r="VS200" s="251"/>
      <c r="VT200" s="251"/>
      <c r="VU200" s="251"/>
      <c r="VV200" s="251"/>
      <c r="VW200" s="251"/>
      <c r="VX200" s="251"/>
      <c r="VY200" s="251"/>
      <c r="VZ200" s="251"/>
      <c r="WA200" s="251"/>
      <c r="WB200" s="251"/>
      <c r="WC200" s="251"/>
      <c r="WD200" s="251"/>
      <c r="WE200" s="251"/>
      <c r="WF200" s="251"/>
      <c r="WG200" s="251"/>
      <c r="WH200" s="251"/>
      <c r="WI200" s="251"/>
      <c r="WJ200" s="251"/>
      <c r="WK200" s="251"/>
      <c r="WL200" s="251"/>
      <c r="WM200" s="251"/>
      <c r="WN200" s="251"/>
      <c r="WO200" s="251"/>
      <c r="WP200" s="251"/>
      <c r="WQ200" s="251"/>
      <c r="WR200" s="251"/>
      <c r="WS200" s="251"/>
      <c r="WT200" s="251"/>
      <c r="WU200" s="251"/>
      <c r="WV200" s="251"/>
      <c r="WW200" s="251"/>
      <c r="WX200" s="251"/>
      <c r="WY200" s="251"/>
      <c r="WZ200" s="251"/>
      <c r="XA200" s="251"/>
      <c r="XB200" s="251"/>
      <c r="XC200" s="251"/>
      <c r="XD200" s="251"/>
      <c r="XE200" s="251"/>
      <c r="XF200" s="251"/>
      <c r="XG200" s="251"/>
      <c r="XH200" s="251"/>
      <c r="XI200" s="251"/>
      <c r="XJ200" s="251"/>
      <c r="XK200" s="251"/>
      <c r="XL200" s="251"/>
      <c r="XM200" s="251"/>
      <c r="XN200" s="251"/>
      <c r="XO200" s="251"/>
      <c r="XP200" s="251"/>
      <c r="XQ200" s="251"/>
      <c r="XR200" s="251"/>
      <c r="XS200" s="251"/>
      <c r="XT200" s="251"/>
      <c r="XU200" s="251"/>
      <c r="XV200" s="251"/>
      <c r="XW200" s="251"/>
      <c r="XX200" s="251"/>
      <c r="XY200" s="251"/>
      <c r="XZ200" s="251"/>
      <c r="YA200" s="251"/>
      <c r="YB200" s="251"/>
      <c r="YC200" s="251"/>
      <c r="YD200" s="251"/>
      <c r="YE200" s="251"/>
      <c r="YF200" s="251"/>
      <c r="YG200" s="251"/>
      <c r="YH200" s="251"/>
      <c r="YI200" s="251"/>
      <c r="YJ200" s="251"/>
      <c r="YK200" s="251"/>
      <c r="YL200" s="251"/>
      <c r="YM200" s="251"/>
      <c r="YN200" s="251"/>
      <c r="YO200" s="251"/>
      <c r="YP200" s="251"/>
      <c r="YQ200" s="251"/>
      <c r="YR200" s="251"/>
      <c r="YS200" s="251"/>
      <c r="YT200" s="251"/>
      <c r="YU200" s="251"/>
      <c r="YV200" s="251"/>
      <c r="YW200" s="251"/>
      <c r="YX200" s="251"/>
      <c r="YY200" s="251"/>
      <c r="YZ200" s="251"/>
      <c r="ZA200" s="251"/>
      <c r="ZB200" s="251"/>
      <c r="ZC200" s="251"/>
      <c r="ZD200" s="251"/>
      <c r="ZE200" s="251"/>
      <c r="ZF200" s="251"/>
      <c r="ZG200" s="251"/>
      <c r="ZH200" s="251"/>
      <c r="ZI200" s="251"/>
      <c r="ZJ200" s="251"/>
      <c r="ZK200" s="251"/>
      <c r="ZL200" s="251"/>
      <c r="ZM200" s="251"/>
      <c r="ZN200" s="251"/>
      <c r="ZO200" s="251"/>
      <c r="ZP200" s="251"/>
      <c r="ZQ200" s="251"/>
      <c r="ZR200" s="251"/>
      <c r="ZS200" s="251"/>
      <c r="ZT200" s="251"/>
      <c r="ZU200" s="251"/>
      <c r="ZV200" s="251"/>
      <c r="ZW200" s="251"/>
      <c r="ZX200" s="251"/>
      <c r="ZY200" s="251"/>
      <c r="ZZ200" s="251"/>
      <c r="AAA200" s="251"/>
      <c r="AAB200" s="251"/>
      <c r="AAC200" s="251"/>
      <c r="AAD200" s="251"/>
      <c r="AAE200" s="251"/>
      <c r="AAF200" s="251"/>
      <c r="AAG200" s="251"/>
      <c r="AAH200" s="251"/>
      <c r="AAI200" s="251"/>
      <c r="AAJ200" s="251"/>
      <c r="AAK200" s="251"/>
      <c r="AAL200" s="251"/>
      <c r="AAM200" s="251"/>
      <c r="AAN200" s="251"/>
      <c r="AAO200" s="251"/>
      <c r="AAP200" s="251"/>
      <c r="AAQ200" s="251"/>
      <c r="AAR200" s="251"/>
      <c r="AAS200" s="251"/>
      <c r="AAT200" s="251"/>
      <c r="AAU200" s="251"/>
      <c r="AAV200" s="251"/>
      <c r="AAW200" s="251"/>
      <c r="AAX200" s="251"/>
      <c r="AAY200" s="251"/>
      <c r="AAZ200" s="251"/>
      <c r="ABA200" s="251"/>
      <c r="ABB200" s="251"/>
      <c r="ABC200" s="251"/>
      <c r="ABD200" s="251"/>
      <c r="ABE200" s="251"/>
      <c r="ABF200" s="251"/>
      <c r="ABG200" s="251"/>
      <c r="ABH200" s="251"/>
      <c r="ABI200" s="251"/>
      <c r="ABJ200" s="251"/>
      <c r="ABK200" s="251"/>
      <c r="ABL200" s="251"/>
      <c r="ABM200" s="251"/>
      <c r="ABN200" s="251"/>
      <c r="ABO200" s="251"/>
      <c r="ABP200" s="251"/>
      <c r="ABQ200" s="251"/>
      <c r="ABR200" s="251"/>
      <c r="ABS200" s="251"/>
      <c r="ABT200" s="251"/>
      <c r="ABU200" s="251"/>
      <c r="ABV200" s="251"/>
      <c r="ABW200" s="251"/>
      <c r="ABX200" s="251"/>
      <c r="ABY200" s="251"/>
      <c r="ABZ200" s="251"/>
      <c r="ACA200" s="251"/>
      <c r="ACB200" s="251"/>
      <c r="ACC200" s="251"/>
      <c r="ACD200" s="251"/>
      <c r="ACE200" s="251"/>
      <c r="ACF200" s="251"/>
      <c r="ACG200" s="251"/>
      <c r="ACH200" s="251"/>
      <c r="ACI200" s="251"/>
      <c r="ACJ200" s="251"/>
      <c r="ACK200" s="251"/>
      <c r="ACL200" s="251"/>
      <c r="ACM200" s="251"/>
      <c r="ACN200" s="251"/>
      <c r="ACO200" s="251"/>
      <c r="ACP200" s="251"/>
      <c r="ACQ200" s="251"/>
      <c r="ACR200" s="251"/>
      <c r="ACS200" s="251"/>
      <c r="ACT200" s="251"/>
      <c r="ACU200" s="251"/>
      <c r="ACV200" s="251"/>
      <c r="ACW200" s="251"/>
      <c r="ACX200" s="251"/>
      <c r="ACY200" s="251"/>
      <c r="ACZ200" s="251"/>
      <c r="ADA200" s="251"/>
      <c r="ADB200" s="251"/>
      <c r="ADC200" s="251"/>
      <c r="ADD200" s="251"/>
      <c r="ADE200" s="251"/>
      <c r="ADF200" s="251"/>
      <c r="ADG200" s="251"/>
      <c r="ADH200" s="251"/>
      <c r="ADI200" s="251"/>
      <c r="ADJ200" s="251"/>
      <c r="ADK200" s="251"/>
      <c r="ADL200" s="251"/>
      <c r="ADM200" s="251"/>
      <c r="ADN200" s="251"/>
      <c r="ADO200" s="251"/>
      <c r="ADP200" s="251"/>
      <c r="ADQ200" s="251"/>
      <c r="ADR200" s="251"/>
      <c r="ADS200" s="251"/>
      <c r="ADT200" s="251"/>
      <c r="ADU200" s="251"/>
      <c r="ADV200" s="251"/>
      <c r="ADW200" s="251"/>
      <c r="ADX200" s="251"/>
      <c r="ADY200" s="251"/>
      <c r="ADZ200" s="251"/>
      <c r="AEA200" s="251"/>
      <c r="AEB200" s="251"/>
      <c r="AEC200" s="251"/>
      <c r="AED200" s="251"/>
      <c r="AEE200" s="251"/>
      <c r="AEF200" s="251"/>
      <c r="AEG200" s="251"/>
      <c r="AEH200" s="251"/>
      <c r="AEI200" s="251"/>
      <c r="AEJ200" s="251"/>
      <c r="AEK200" s="251"/>
      <c r="AEL200" s="251"/>
      <c r="AEM200" s="251"/>
      <c r="AEN200" s="251"/>
      <c r="AEO200" s="251"/>
      <c r="AEP200" s="251"/>
      <c r="AEQ200" s="251"/>
      <c r="AER200" s="251"/>
      <c r="AES200" s="251"/>
      <c r="AET200" s="251"/>
      <c r="AEU200" s="251"/>
      <c r="AEV200" s="251"/>
      <c r="AEW200" s="251"/>
      <c r="AEX200" s="251"/>
      <c r="AEY200" s="251"/>
      <c r="AEZ200" s="251"/>
      <c r="AFA200" s="251"/>
      <c r="AFB200" s="251"/>
      <c r="AFC200" s="251"/>
      <c r="AFD200" s="251"/>
      <c r="AFE200" s="251"/>
      <c r="AFF200" s="251"/>
      <c r="AFG200" s="251"/>
      <c r="AFH200" s="251"/>
      <c r="AFI200" s="251"/>
      <c r="AFJ200" s="251"/>
      <c r="AFK200" s="251"/>
      <c r="AFL200" s="251"/>
      <c r="AFM200" s="251"/>
      <c r="AFN200" s="251"/>
      <c r="AFO200" s="251"/>
      <c r="AFP200" s="251"/>
      <c r="AFQ200" s="251"/>
      <c r="AFR200" s="251"/>
      <c r="AFS200" s="251"/>
      <c r="AFT200" s="251"/>
      <c r="AFU200" s="251"/>
      <c r="AFV200" s="251"/>
      <c r="AFW200" s="251"/>
      <c r="AFX200" s="251"/>
      <c r="AFY200" s="251"/>
      <c r="AFZ200" s="251"/>
      <c r="AGA200" s="251"/>
      <c r="AGB200" s="251"/>
      <c r="AGC200" s="251"/>
      <c r="AGD200" s="251"/>
      <c r="AGE200" s="251"/>
      <c r="AGF200" s="251"/>
      <c r="AGG200" s="251"/>
      <c r="AGH200" s="251"/>
      <c r="AGI200" s="251"/>
      <c r="AGJ200" s="251"/>
      <c r="AGK200" s="251"/>
      <c r="AGL200" s="251"/>
      <c r="AGM200" s="251"/>
      <c r="AGN200" s="251"/>
      <c r="AGO200" s="251"/>
      <c r="AGP200" s="251"/>
      <c r="AGQ200" s="251"/>
      <c r="AGR200" s="251"/>
      <c r="AGS200" s="251"/>
      <c r="AGT200" s="251"/>
      <c r="AGU200" s="251"/>
      <c r="AGV200" s="251"/>
      <c r="AGW200" s="251"/>
      <c r="AGX200" s="251"/>
      <c r="AGY200" s="251"/>
      <c r="AGZ200" s="251"/>
      <c r="AHA200" s="251"/>
      <c r="AHB200" s="251"/>
      <c r="AHC200" s="251"/>
      <c r="AHD200" s="251"/>
      <c r="AHE200" s="251"/>
      <c r="AHF200" s="251"/>
      <c r="AHG200" s="251"/>
      <c r="AHH200" s="251"/>
      <c r="AHI200" s="251"/>
      <c r="AHJ200" s="251"/>
      <c r="AHK200" s="251"/>
      <c r="AHL200" s="251"/>
      <c r="AHM200" s="251"/>
      <c r="AHN200" s="251"/>
      <c r="AHO200" s="251"/>
      <c r="AHP200" s="251"/>
      <c r="AHQ200" s="251"/>
      <c r="AHR200" s="251"/>
      <c r="AHS200" s="251"/>
      <c r="AHT200" s="251"/>
      <c r="AHU200" s="251"/>
      <c r="AHV200" s="251"/>
      <c r="AHW200" s="251"/>
      <c r="AHX200" s="251"/>
      <c r="AHY200" s="251"/>
      <c r="AHZ200" s="251"/>
      <c r="AIA200" s="251"/>
      <c r="AIB200" s="251"/>
      <c r="AIC200" s="251"/>
      <c r="AID200" s="251"/>
      <c r="AIE200" s="251"/>
      <c r="AIF200" s="251"/>
      <c r="AIG200" s="251"/>
      <c r="AIH200" s="251"/>
      <c r="AII200" s="251"/>
      <c r="AIJ200" s="251"/>
      <c r="AIK200" s="251"/>
      <c r="AIL200" s="251"/>
      <c r="AIM200" s="251"/>
      <c r="AIN200" s="251"/>
      <c r="AIO200" s="251"/>
      <c r="AIP200" s="251"/>
      <c r="AIQ200" s="251"/>
      <c r="AIR200" s="251"/>
      <c r="AIS200" s="251"/>
      <c r="AIT200" s="251"/>
      <c r="AIU200" s="251"/>
      <c r="AIV200" s="251"/>
      <c r="AIW200" s="251"/>
      <c r="AIX200" s="251"/>
      <c r="AIY200" s="251"/>
      <c r="AIZ200" s="251"/>
      <c r="AJA200" s="251"/>
      <c r="AJB200" s="251"/>
      <c r="AJC200" s="251"/>
      <c r="AJD200" s="251"/>
      <c r="AJE200" s="251"/>
      <c r="AJF200" s="251"/>
      <c r="AJG200" s="251"/>
      <c r="AJH200" s="251"/>
      <c r="AJI200" s="251"/>
      <c r="AJJ200" s="251"/>
      <c r="AJK200" s="251"/>
      <c r="AJL200" s="251"/>
      <c r="AJM200" s="251"/>
      <c r="AJN200" s="251"/>
      <c r="AJO200" s="251"/>
      <c r="AJP200" s="251"/>
      <c r="AJQ200" s="251"/>
      <c r="AJR200" s="251"/>
      <c r="AJS200" s="251"/>
      <c r="AJT200" s="251"/>
      <c r="AJU200" s="251"/>
      <c r="AJV200" s="251"/>
      <c r="AJW200" s="251"/>
      <c r="AJX200" s="251"/>
      <c r="AJY200" s="251"/>
      <c r="AJZ200" s="251"/>
      <c r="AKA200" s="251"/>
      <c r="AKB200" s="251"/>
      <c r="AKC200" s="251"/>
      <c r="AKD200" s="251"/>
      <c r="AKE200" s="251"/>
      <c r="AKF200" s="251"/>
      <c r="AKG200" s="251"/>
      <c r="AKH200" s="251"/>
      <c r="AKI200" s="251"/>
      <c r="AKJ200" s="251"/>
      <c r="AKK200" s="251"/>
      <c r="AKL200" s="251"/>
      <c r="AKM200" s="251"/>
      <c r="AKN200" s="251"/>
      <c r="AKO200" s="251"/>
      <c r="AKP200" s="251"/>
      <c r="AKQ200" s="251"/>
      <c r="AKR200" s="251"/>
      <c r="AKS200" s="251"/>
      <c r="AKT200" s="251"/>
      <c r="AKU200" s="251"/>
      <c r="AKV200" s="251"/>
      <c r="AKW200" s="251"/>
      <c r="AKX200" s="251"/>
      <c r="AKY200" s="251"/>
      <c r="AKZ200" s="251"/>
      <c r="ALA200" s="251"/>
      <c r="ALB200" s="251"/>
      <c r="ALC200" s="251"/>
      <c r="ALD200" s="251"/>
      <c r="ALE200" s="251"/>
      <c r="ALF200" s="251"/>
      <c r="ALG200" s="251"/>
      <c r="ALH200" s="251"/>
      <c r="ALI200" s="251"/>
      <c r="ALJ200" s="251"/>
      <c r="ALK200" s="251"/>
      <c r="ALL200" s="251"/>
      <c r="ALM200" s="251"/>
      <c r="ALN200" s="251"/>
      <c r="ALO200" s="251"/>
      <c r="ALP200" s="251"/>
      <c r="ALQ200" s="251"/>
      <c r="ALR200" s="251"/>
      <c r="ALS200" s="251"/>
      <c r="ALT200" s="251"/>
      <c r="ALU200" s="251"/>
      <c r="ALV200" s="251"/>
      <c r="ALW200" s="251"/>
      <c r="ALX200" s="251"/>
      <c r="ALY200" s="251"/>
      <c r="ALZ200" s="251"/>
      <c r="AMA200" s="251"/>
      <c r="AMB200" s="251"/>
      <c r="AMC200" s="251"/>
      <c r="AMD200" s="251"/>
      <c r="AME200" s="251"/>
      <c r="AMF200" s="251"/>
      <c r="AMG200" s="251"/>
      <c r="AMH200" s="251"/>
      <c r="AMI200" s="251"/>
      <c r="AMJ200" s="251"/>
      <c r="AMK200" s="251"/>
      <c r="AML200" s="251"/>
      <c r="AMM200" s="251"/>
      <c r="AMN200" s="251"/>
      <c r="AMO200" s="251"/>
      <c r="AMP200" s="251"/>
      <c r="AMQ200" s="251"/>
      <c r="AMR200" s="251"/>
      <c r="AMS200" s="251"/>
      <c r="AMT200" s="251"/>
      <c r="AMU200" s="251"/>
      <c r="AMV200" s="251"/>
      <c r="AMW200" s="251"/>
      <c r="AMX200" s="251"/>
      <c r="AMY200" s="251"/>
      <c r="AMZ200" s="251"/>
      <c r="ANA200" s="251"/>
      <c r="ANB200" s="251"/>
      <c r="ANC200" s="251"/>
      <c r="AND200" s="251"/>
      <c r="ANE200" s="251"/>
      <c r="ANF200" s="251"/>
      <c r="ANG200" s="251"/>
      <c r="ANH200" s="251"/>
      <c r="ANI200" s="251"/>
      <c r="ANJ200" s="251"/>
      <c r="ANK200" s="251"/>
      <c r="ANL200" s="251"/>
      <c r="ANM200" s="251"/>
      <c r="ANN200" s="251"/>
      <c r="ANO200" s="251"/>
      <c r="ANP200" s="251"/>
      <c r="ANQ200" s="251"/>
      <c r="ANR200" s="251"/>
      <c r="ANS200" s="251"/>
      <c r="ANT200" s="251"/>
      <c r="ANU200" s="251"/>
      <c r="ANV200" s="251"/>
      <c r="ANW200" s="251"/>
      <c r="ANX200" s="251"/>
      <c r="ANY200" s="251"/>
      <c r="ANZ200" s="251"/>
      <c r="AOA200" s="251"/>
      <c r="AOB200" s="251"/>
      <c r="AOC200" s="251"/>
      <c r="AOD200" s="251"/>
      <c r="AOE200" s="251"/>
      <c r="AOF200" s="251"/>
      <c r="AOG200" s="251"/>
      <c r="AOH200" s="251"/>
      <c r="AOI200" s="251"/>
      <c r="AOJ200" s="251"/>
      <c r="AOK200" s="251"/>
      <c r="AOL200" s="251"/>
      <c r="AOM200" s="251"/>
      <c r="AON200" s="251"/>
      <c r="AOO200" s="251"/>
      <c r="AOP200" s="251"/>
      <c r="AOQ200" s="251"/>
      <c r="AOR200" s="251"/>
      <c r="AOS200" s="251"/>
      <c r="AOT200" s="251"/>
      <c r="AOU200" s="251"/>
      <c r="AOV200" s="251"/>
      <c r="AOW200" s="251"/>
      <c r="AOX200" s="251"/>
      <c r="AOY200" s="251"/>
      <c r="AOZ200" s="251"/>
      <c r="APA200" s="251"/>
      <c r="APB200" s="251"/>
      <c r="APC200" s="251"/>
      <c r="APD200" s="251"/>
      <c r="APE200" s="251"/>
      <c r="APF200" s="251"/>
      <c r="APG200" s="251"/>
      <c r="APH200" s="251"/>
      <c r="API200" s="251"/>
      <c r="APJ200" s="251"/>
      <c r="APK200" s="251"/>
      <c r="APL200" s="251"/>
      <c r="APM200" s="251"/>
      <c r="APN200" s="251"/>
      <c r="APO200" s="251"/>
      <c r="APP200" s="251"/>
      <c r="APQ200" s="251"/>
      <c r="APR200" s="251"/>
      <c r="APS200" s="251"/>
      <c r="APT200" s="251"/>
      <c r="APU200" s="251"/>
      <c r="APV200" s="251"/>
      <c r="APW200" s="251"/>
      <c r="APX200" s="251"/>
      <c r="APY200" s="251"/>
      <c r="APZ200" s="251"/>
      <c r="AQA200" s="251"/>
      <c r="AQB200" s="251"/>
      <c r="AQC200" s="251"/>
      <c r="AQD200" s="251"/>
      <c r="AQE200" s="251"/>
      <c r="AQF200" s="251"/>
      <c r="AQG200" s="251"/>
      <c r="AQH200" s="251"/>
      <c r="AQI200" s="251"/>
      <c r="AQJ200" s="251"/>
      <c r="AQK200" s="251"/>
      <c r="AQL200" s="251"/>
      <c r="AQM200" s="251"/>
      <c r="AQN200" s="251"/>
      <c r="AQO200" s="251"/>
      <c r="AQP200" s="251"/>
      <c r="AQQ200" s="251"/>
      <c r="AQR200" s="251"/>
      <c r="AQS200" s="251"/>
      <c r="AQT200" s="251"/>
      <c r="AQU200" s="251"/>
      <c r="AQV200" s="251"/>
      <c r="AQW200" s="251"/>
      <c r="AQX200" s="251"/>
      <c r="AQY200" s="251"/>
      <c r="AQZ200" s="251"/>
      <c r="ARA200" s="251"/>
      <c r="ARB200" s="251"/>
      <c r="ARC200" s="251"/>
      <c r="ARD200" s="251"/>
      <c r="ARE200" s="251"/>
      <c r="ARF200" s="251"/>
      <c r="ARG200" s="251"/>
      <c r="ARH200" s="251"/>
      <c r="ARI200" s="251"/>
      <c r="ARJ200" s="251"/>
      <c r="ARK200" s="251"/>
      <c r="ARL200" s="251"/>
      <c r="ARM200" s="251"/>
      <c r="ARN200" s="251"/>
      <c r="ARO200" s="251"/>
      <c r="ARP200" s="251"/>
      <c r="ARQ200" s="251"/>
      <c r="ARR200" s="251"/>
      <c r="ARS200" s="251"/>
      <c r="ART200" s="251"/>
      <c r="ARU200" s="251"/>
      <c r="ARV200" s="251"/>
      <c r="ARW200" s="251"/>
      <c r="ARX200" s="251"/>
      <c r="ARY200" s="251"/>
      <c r="ARZ200" s="251"/>
      <c r="ASA200" s="251"/>
      <c r="ASB200" s="251"/>
      <c r="ASC200" s="251"/>
      <c r="ASD200" s="251"/>
      <c r="ASE200" s="251"/>
      <c r="ASF200" s="251"/>
      <c r="ASG200" s="251"/>
      <c r="ASH200" s="251"/>
      <c r="ASI200" s="251"/>
      <c r="ASJ200" s="251"/>
      <c r="ASK200" s="251"/>
      <c r="ASL200" s="251"/>
      <c r="ASM200" s="251"/>
      <c r="ASN200" s="251"/>
      <c r="ASO200" s="251"/>
      <c r="ASP200" s="251"/>
      <c r="ASQ200" s="251"/>
      <c r="ASR200" s="251"/>
      <c r="ASS200" s="251"/>
      <c r="AST200" s="251"/>
      <c r="ASU200" s="251"/>
      <c r="ASV200" s="251"/>
      <c r="ASW200" s="251"/>
      <c r="ASX200" s="251"/>
      <c r="ASY200" s="251"/>
      <c r="ASZ200" s="251"/>
      <c r="ATA200" s="251"/>
      <c r="ATB200" s="251"/>
      <c r="ATC200" s="251"/>
      <c r="ATD200" s="251"/>
      <c r="ATE200" s="251"/>
      <c r="ATF200" s="251"/>
      <c r="ATG200" s="251"/>
      <c r="ATH200" s="251"/>
      <c r="ATI200" s="251"/>
      <c r="ATJ200" s="251"/>
      <c r="ATK200" s="251"/>
      <c r="ATL200" s="251"/>
      <c r="ATM200" s="251"/>
      <c r="ATN200" s="251"/>
      <c r="ATO200" s="251"/>
      <c r="ATP200" s="251"/>
      <c r="ATQ200" s="251"/>
      <c r="ATR200" s="251"/>
      <c r="ATS200" s="251"/>
      <c r="ATT200" s="251"/>
      <c r="ATU200" s="251"/>
      <c r="ATV200" s="251"/>
      <c r="ATW200" s="251"/>
      <c r="ATX200" s="251"/>
      <c r="ATY200" s="251"/>
      <c r="ATZ200" s="251"/>
      <c r="AUA200" s="251"/>
      <c r="AUB200" s="251"/>
      <c r="AUC200" s="251"/>
      <c r="AUD200" s="251"/>
      <c r="AUE200" s="251"/>
      <c r="AUF200" s="251"/>
      <c r="AUG200" s="251"/>
      <c r="AUH200" s="251"/>
      <c r="AUI200" s="251"/>
      <c r="AUJ200" s="251"/>
      <c r="AUK200" s="251"/>
      <c r="AUL200" s="251"/>
      <c r="AUM200" s="251"/>
      <c r="AUN200" s="251"/>
      <c r="AUO200" s="251"/>
      <c r="AUP200" s="251"/>
      <c r="AUQ200" s="251"/>
      <c r="AUR200" s="251"/>
      <c r="AUS200" s="251"/>
      <c r="AUT200" s="251"/>
      <c r="AUU200" s="251"/>
      <c r="AUV200" s="251"/>
      <c r="AUW200" s="251"/>
      <c r="AUX200" s="251"/>
      <c r="AUY200" s="251"/>
      <c r="AUZ200" s="251"/>
      <c r="AVA200" s="251"/>
      <c r="AVB200" s="251"/>
      <c r="AVC200" s="251"/>
      <c r="AVD200" s="251"/>
      <c r="AVE200" s="251"/>
      <c r="AVF200" s="251"/>
      <c r="AVG200" s="251"/>
      <c r="AVH200" s="251"/>
      <c r="AVI200" s="251"/>
      <c r="AVJ200" s="251"/>
      <c r="AVK200" s="251"/>
      <c r="AVL200" s="251"/>
      <c r="AVM200" s="251"/>
      <c r="AVN200" s="251"/>
      <c r="AVO200" s="251"/>
      <c r="AVP200" s="251"/>
      <c r="AVQ200" s="251"/>
      <c r="AVR200" s="251"/>
      <c r="AVS200" s="251"/>
      <c r="AVT200" s="251"/>
      <c r="AVU200" s="251"/>
      <c r="AVV200" s="251"/>
      <c r="AVW200" s="251"/>
      <c r="AVX200" s="251"/>
      <c r="AVY200" s="251"/>
      <c r="AVZ200" s="251"/>
      <c r="AWA200" s="251"/>
      <c r="AWB200" s="251"/>
      <c r="AWC200" s="251"/>
      <c r="AWD200" s="251"/>
      <c r="AWE200" s="251"/>
      <c r="AWF200" s="251"/>
      <c r="AWG200" s="251"/>
      <c r="AWH200" s="251"/>
      <c r="AWI200" s="251"/>
      <c r="AWJ200" s="251"/>
      <c r="AWK200" s="251"/>
      <c r="AWL200" s="251"/>
      <c r="AWM200" s="251"/>
      <c r="AWN200" s="251"/>
      <c r="AWO200" s="251"/>
      <c r="AWP200" s="251"/>
      <c r="AWQ200" s="251"/>
      <c r="AWR200" s="251"/>
      <c r="AWS200" s="251"/>
      <c r="AWT200" s="251"/>
      <c r="AWU200" s="251"/>
      <c r="AWV200" s="251"/>
      <c r="AWW200" s="251"/>
      <c r="AWX200" s="251"/>
      <c r="AWY200" s="251"/>
      <c r="AWZ200" s="251"/>
      <c r="AXA200" s="251"/>
      <c r="AXB200" s="251"/>
      <c r="AXC200" s="251"/>
      <c r="AXD200" s="251"/>
      <c r="AXE200" s="251"/>
      <c r="AXF200" s="251"/>
      <c r="AXG200" s="251"/>
      <c r="AXH200" s="251"/>
      <c r="AXI200" s="251"/>
      <c r="AXJ200" s="251"/>
      <c r="AXK200" s="251"/>
      <c r="AXL200" s="251"/>
      <c r="AXM200" s="251"/>
      <c r="AXN200" s="251"/>
      <c r="AXO200" s="251"/>
      <c r="AXP200" s="251"/>
      <c r="AXQ200" s="251"/>
      <c r="AXR200" s="251"/>
      <c r="AXS200" s="251"/>
      <c r="AXT200" s="251"/>
      <c r="AXU200" s="251"/>
      <c r="AXV200" s="251"/>
      <c r="AXW200" s="251"/>
      <c r="AXX200" s="251"/>
      <c r="AXY200" s="251"/>
      <c r="AXZ200" s="251"/>
      <c r="AYA200" s="251"/>
      <c r="AYB200" s="251"/>
      <c r="AYC200" s="251"/>
      <c r="AYD200" s="251"/>
      <c r="AYE200" s="251"/>
      <c r="AYF200" s="251"/>
      <c r="AYG200" s="251"/>
      <c r="AYH200" s="251"/>
      <c r="AYI200" s="251"/>
      <c r="AYJ200" s="251"/>
      <c r="AYK200" s="251"/>
      <c r="AYL200" s="251"/>
      <c r="AYM200" s="251"/>
      <c r="AYN200" s="251"/>
      <c r="AYO200" s="251"/>
      <c r="AYP200" s="251"/>
      <c r="AYQ200" s="251"/>
      <c r="AYR200" s="251"/>
      <c r="AYS200" s="251"/>
      <c r="AYT200" s="251"/>
      <c r="AYU200" s="251"/>
      <c r="AYV200" s="251"/>
      <c r="AYW200" s="251"/>
      <c r="AYX200" s="251"/>
      <c r="AYY200" s="251"/>
      <c r="AYZ200" s="251"/>
      <c r="AZA200" s="251"/>
      <c r="AZB200" s="251"/>
      <c r="AZC200" s="251"/>
      <c r="AZD200" s="251"/>
      <c r="AZE200" s="251"/>
      <c r="AZF200" s="251"/>
      <c r="AZG200" s="251"/>
      <c r="AZH200" s="251"/>
      <c r="AZI200" s="251"/>
      <c r="AZJ200" s="251"/>
      <c r="AZK200" s="251"/>
      <c r="AZL200" s="251"/>
      <c r="AZM200" s="251"/>
      <c r="AZN200" s="251"/>
      <c r="AZO200" s="251"/>
      <c r="AZP200" s="251"/>
      <c r="AZQ200" s="251"/>
      <c r="AZR200" s="251"/>
      <c r="AZS200" s="251"/>
      <c r="AZT200" s="251"/>
      <c r="AZU200" s="251"/>
      <c r="AZV200" s="251"/>
      <c r="AZW200" s="251"/>
      <c r="AZX200" s="251"/>
      <c r="AZY200" s="251"/>
      <c r="AZZ200" s="251"/>
      <c r="BAA200" s="251"/>
      <c r="BAB200" s="251"/>
      <c r="BAC200" s="251"/>
      <c r="BAD200" s="251"/>
      <c r="BAE200" s="251"/>
      <c r="BAF200" s="251"/>
      <c r="BAG200" s="251"/>
      <c r="BAH200" s="251"/>
      <c r="BAI200" s="251"/>
      <c r="BAJ200" s="251"/>
      <c r="BAK200" s="251"/>
      <c r="BAL200" s="251"/>
      <c r="BAM200" s="251"/>
      <c r="BAN200" s="251"/>
      <c r="BAO200" s="251"/>
      <c r="BAP200" s="251"/>
      <c r="BAQ200" s="251"/>
      <c r="BAR200" s="251"/>
      <c r="BAS200" s="251"/>
      <c r="BAT200" s="251"/>
      <c r="BAU200" s="251"/>
      <c r="BAV200" s="251"/>
      <c r="BAW200" s="251"/>
      <c r="BAX200" s="251"/>
      <c r="BAY200" s="251"/>
      <c r="BAZ200" s="251"/>
      <c r="BBA200" s="251"/>
      <c r="BBB200" s="251"/>
      <c r="BBC200" s="251"/>
      <c r="BBD200" s="251"/>
      <c r="BBE200" s="251"/>
      <c r="BBF200" s="251"/>
      <c r="BBG200" s="251"/>
      <c r="BBH200" s="251"/>
      <c r="BBI200" s="251"/>
      <c r="BBJ200" s="251"/>
      <c r="BBK200" s="251"/>
      <c r="BBL200" s="251"/>
      <c r="BBM200" s="251"/>
      <c r="BBN200" s="251"/>
      <c r="BBO200" s="251"/>
      <c r="BBP200" s="251"/>
      <c r="BBQ200" s="251"/>
      <c r="BBR200" s="251"/>
      <c r="BBS200" s="251"/>
      <c r="BBT200" s="251"/>
      <c r="BBU200" s="251"/>
      <c r="BBV200" s="251"/>
      <c r="BBW200" s="251"/>
      <c r="BBX200" s="251"/>
      <c r="BBY200" s="251"/>
      <c r="BBZ200" s="251"/>
      <c r="BCA200" s="251"/>
      <c r="BCB200" s="251"/>
      <c r="BCC200" s="251"/>
      <c r="BCD200" s="251"/>
      <c r="BCE200" s="251"/>
      <c r="BCF200" s="251"/>
      <c r="BCG200" s="251"/>
      <c r="BCH200" s="251"/>
      <c r="BCI200" s="251"/>
      <c r="BCJ200" s="251"/>
      <c r="BCK200" s="251"/>
      <c r="BCL200" s="251"/>
      <c r="BCM200" s="251"/>
      <c r="BCN200" s="251"/>
      <c r="BCO200" s="251"/>
      <c r="BCP200" s="251"/>
      <c r="BCQ200" s="251"/>
      <c r="BCR200" s="251"/>
      <c r="BCS200" s="251"/>
      <c r="BCT200" s="251"/>
      <c r="BCU200" s="251"/>
      <c r="BCV200" s="251"/>
      <c r="BCW200" s="251"/>
      <c r="BCX200" s="251"/>
      <c r="BCY200" s="251"/>
      <c r="BCZ200" s="251"/>
      <c r="BDA200" s="251"/>
      <c r="BDB200" s="251"/>
      <c r="BDC200" s="251"/>
      <c r="BDD200" s="251"/>
      <c r="BDE200" s="251"/>
      <c r="BDF200" s="251"/>
      <c r="BDG200" s="251"/>
      <c r="BDH200" s="251"/>
      <c r="BDI200" s="251"/>
      <c r="BDJ200" s="251"/>
      <c r="BDK200" s="251"/>
      <c r="BDL200" s="251"/>
      <c r="BDM200" s="251"/>
      <c r="BDN200" s="251"/>
      <c r="BDO200" s="251"/>
      <c r="BDP200" s="251"/>
      <c r="BDQ200" s="251"/>
      <c r="BDR200" s="251"/>
      <c r="BDS200" s="251"/>
      <c r="BDT200" s="251"/>
      <c r="BDU200" s="251"/>
      <c r="BDV200" s="251"/>
      <c r="BDW200" s="251"/>
      <c r="BDX200" s="251"/>
      <c r="BDY200" s="251"/>
      <c r="BDZ200" s="251"/>
      <c r="BEA200" s="251"/>
      <c r="BEB200" s="251"/>
      <c r="BEC200" s="251"/>
      <c r="BED200" s="251"/>
      <c r="BEE200" s="251"/>
      <c r="BEF200" s="251"/>
      <c r="BEG200" s="251"/>
      <c r="BEH200" s="251"/>
      <c r="BEI200" s="251"/>
      <c r="BEJ200" s="251"/>
      <c r="BEK200" s="251"/>
      <c r="BEL200" s="251"/>
      <c r="BEM200" s="251"/>
      <c r="BEN200" s="251"/>
      <c r="BEO200" s="251"/>
      <c r="BEP200" s="251"/>
      <c r="BEQ200" s="251"/>
      <c r="BER200" s="251"/>
      <c r="BES200" s="251"/>
      <c r="BET200" s="251"/>
      <c r="BEU200" s="251"/>
      <c r="BEV200" s="251"/>
      <c r="BEW200" s="251"/>
      <c r="BEX200" s="251"/>
      <c r="BEY200" s="251"/>
      <c r="BEZ200" s="251"/>
      <c r="BFA200" s="251"/>
      <c r="BFB200" s="251"/>
      <c r="BFC200" s="251"/>
      <c r="BFD200" s="251"/>
      <c r="BFE200" s="251"/>
      <c r="BFF200" s="251"/>
      <c r="BFG200" s="251"/>
      <c r="BFH200" s="251"/>
      <c r="BFI200" s="251"/>
      <c r="BFJ200" s="251"/>
      <c r="BFK200" s="251"/>
      <c r="BFL200" s="251"/>
      <c r="BFM200" s="251"/>
      <c r="BFN200" s="251"/>
      <c r="BFO200" s="251"/>
      <c r="BFP200" s="251"/>
      <c r="BFQ200" s="251"/>
      <c r="BFR200" s="251"/>
      <c r="BFS200" s="251"/>
      <c r="BFT200" s="251"/>
      <c r="BFU200" s="251"/>
      <c r="BFV200" s="251"/>
      <c r="BFW200" s="251"/>
      <c r="BFX200" s="251"/>
      <c r="BFY200" s="251"/>
      <c r="BFZ200" s="251"/>
      <c r="BGA200" s="251"/>
      <c r="BGB200" s="251"/>
      <c r="BGC200" s="251"/>
      <c r="BGD200" s="251"/>
      <c r="BGE200" s="251"/>
      <c r="BGF200" s="251"/>
      <c r="BGG200" s="251"/>
      <c r="BGH200" s="251"/>
      <c r="BGI200" s="251"/>
      <c r="BGJ200" s="251"/>
      <c r="BGK200" s="251"/>
      <c r="BGL200" s="251"/>
      <c r="BGM200" s="251"/>
      <c r="BGN200" s="251"/>
      <c r="BGO200" s="251"/>
      <c r="BGP200" s="251"/>
      <c r="BGQ200" s="251"/>
      <c r="BGR200" s="251"/>
      <c r="BGS200" s="251"/>
      <c r="BGT200" s="251"/>
      <c r="BGU200" s="251"/>
      <c r="BGV200" s="251"/>
      <c r="BGW200" s="251"/>
      <c r="BGX200" s="251"/>
      <c r="BGY200" s="251"/>
      <c r="BGZ200" s="251"/>
      <c r="BHA200" s="251"/>
      <c r="BHB200" s="251"/>
      <c r="BHC200" s="251"/>
      <c r="BHD200" s="251"/>
      <c r="BHE200" s="251"/>
      <c r="BHF200" s="251"/>
      <c r="BHG200" s="251"/>
      <c r="BHH200" s="251"/>
      <c r="BHI200" s="251"/>
      <c r="BHJ200" s="251"/>
      <c r="BHK200" s="251"/>
      <c r="BHL200" s="251"/>
      <c r="BHM200" s="251"/>
      <c r="BHN200" s="251"/>
      <c r="BHO200" s="251"/>
      <c r="BHP200" s="251"/>
      <c r="BHQ200" s="251"/>
      <c r="BHR200" s="251"/>
      <c r="BHS200" s="251"/>
      <c r="BHT200" s="251"/>
      <c r="BHU200" s="251"/>
      <c r="BHV200" s="251"/>
      <c r="BHW200" s="251"/>
      <c r="BHX200" s="251"/>
      <c r="BHY200" s="251"/>
      <c r="BHZ200" s="251"/>
      <c r="BIA200" s="251"/>
      <c r="BIB200" s="251"/>
      <c r="BIC200" s="251"/>
      <c r="BID200" s="251"/>
      <c r="BIE200" s="251"/>
      <c r="BIF200" s="251"/>
      <c r="BIG200" s="251"/>
      <c r="BIH200" s="251"/>
      <c r="BII200" s="251"/>
      <c r="BIJ200" s="251"/>
      <c r="BIK200" s="251"/>
      <c r="BIL200" s="251"/>
      <c r="BIM200" s="251"/>
      <c r="BIN200" s="251"/>
      <c r="BIO200" s="251"/>
      <c r="BIP200" s="251"/>
      <c r="BIQ200" s="251"/>
      <c r="BIR200" s="251"/>
      <c r="BIS200" s="251"/>
      <c r="BIT200" s="251"/>
      <c r="BIU200" s="251"/>
      <c r="BIV200" s="251"/>
      <c r="BIW200" s="251"/>
      <c r="BIX200" s="251"/>
      <c r="BIY200" s="251"/>
      <c r="BIZ200" s="251"/>
      <c r="BJA200" s="251"/>
      <c r="BJB200" s="251"/>
      <c r="BJC200" s="251"/>
      <c r="BJD200" s="251"/>
      <c r="BJE200" s="251"/>
      <c r="BJF200" s="251"/>
      <c r="BJG200" s="251"/>
      <c r="BJH200" s="251"/>
      <c r="BJI200" s="251"/>
      <c r="BJJ200" s="251"/>
      <c r="BJK200" s="251"/>
      <c r="BJL200" s="251"/>
      <c r="BJM200" s="251"/>
      <c r="BJN200" s="251"/>
      <c r="BJO200" s="251"/>
      <c r="BJP200" s="251"/>
      <c r="BJQ200" s="251"/>
      <c r="BJR200" s="251"/>
      <c r="BJS200" s="251"/>
      <c r="BJT200" s="251"/>
      <c r="BJU200" s="251"/>
      <c r="BJV200" s="251"/>
      <c r="BJW200" s="251"/>
      <c r="BJX200" s="251"/>
      <c r="BJY200" s="251"/>
      <c r="BJZ200" s="251"/>
      <c r="BKA200" s="251"/>
      <c r="BKB200" s="251"/>
      <c r="BKC200" s="251"/>
      <c r="BKD200" s="251"/>
      <c r="BKE200" s="251"/>
      <c r="BKF200" s="251"/>
      <c r="BKG200" s="251"/>
      <c r="BKH200" s="251"/>
      <c r="BKI200" s="251"/>
      <c r="BKJ200" s="251"/>
      <c r="BKK200" s="251"/>
      <c r="BKL200" s="251"/>
      <c r="BKM200" s="251"/>
      <c r="BKN200" s="251"/>
      <c r="BKO200" s="251"/>
      <c r="BKP200" s="251"/>
      <c r="BKQ200" s="251"/>
      <c r="BKR200" s="251"/>
      <c r="BKS200" s="251"/>
      <c r="BKT200" s="251"/>
      <c r="BKU200" s="251"/>
      <c r="BKV200" s="251"/>
      <c r="BKW200" s="251"/>
      <c r="BKX200" s="251"/>
      <c r="BKY200" s="251"/>
      <c r="BKZ200" s="251"/>
      <c r="BLA200" s="251"/>
      <c r="BLB200" s="251"/>
      <c r="BLC200" s="251"/>
      <c r="BLD200" s="251"/>
      <c r="BLE200" s="251"/>
      <c r="BLF200" s="251"/>
      <c r="BLG200" s="251"/>
      <c r="BLH200" s="251"/>
      <c r="BLI200" s="251"/>
      <c r="BLJ200" s="251"/>
      <c r="BLK200" s="251"/>
      <c r="BLL200" s="251"/>
      <c r="BLM200" s="251"/>
      <c r="BLN200" s="251"/>
      <c r="BLO200" s="251"/>
      <c r="BLP200" s="251"/>
      <c r="BLQ200" s="251"/>
      <c r="BLR200" s="251"/>
      <c r="BLS200" s="251"/>
      <c r="BLT200" s="251"/>
      <c r="BLU200" s="251"/>
      <c r="BLV200" s="251"/>
      <c r="BLW200" s="251"/>
      <c r="BLX200" s="251"/>
      <c r="BLY200" s="251"/>
      <c r="BLZ200" s="251"/>
      <c r="BMA200" s="251"/>
      <c r="BMB200" s="251"/>
      <c r="BMC200" s="251"/>
      <c r="BMD200" s="251"/>
      <c r="BME200" s="251"/>
      <c r="BMF200" s="251"/>
      <c r="BMG200" s="251"/>
      <c r="BMH200" s="251"/>
      <c r="BMI200" s="251"/>
      <c r="BMJ200" s="251"/>
      <c r="BMK200" s="251"/>
      <c r="BML200" s="251"/>
      <c r="BMM200" s="251"/>
      <c r="BMN200" s="251"/>
      <c r="BMO200" s="251"/>
      <c r="BMP200" s="251"/>
      <c r="BMQ200" s="251"/>
      <c r="BMR200" s="251"/>
      <c r="BMS200" s="251"/>
      <c r="BMT200" s="251"/>
      <c r="BMU200" s="251"/>
      <c r="BMV200" s="251"/>
      <c r="BMW200" s="251"/>
      <c r="BMX200" s="251"/>
      <c r="BMY200" s="251"/>
      <c r="BMZ200" s="251"/>
      <c r="BNA200" s="251"/>
      <c r="BNB200" s="251"/>
      <c r="BNC200" s="251"/>
      <c r="BND200" s="251"/>
      <c r="BNE200" s="251"/>
      <c r="BNF200" s="251"/>
      <c r="BNG200" s="251"/>
      <c r="BNH200" s="251"/>
      <c r="BNI200" s="251"/>
      <c r="BNJ200" s="251"/>
      <c r="BNK200" s="251"/>
      <c r="BNL200" s="251"/>
      <c r="BNM200" s="251"/>
      <c r="BNN200" s="251"/>
      <c r="BNO200" s="251"/>
      <c r="BNP200" s="251"/>
      <c r="BNQ200" s="251"/>
      <c r="BNR200" s="251"/>
      <c r="BNS200" s="251"/>
      <c r="BNT200" s="251"/>
      <c r="BNU200" s="251"/>
      <c r="BNV200" s="251"/>
      <c r="BNW200" s="251"/>
      <c r="BNX200" s="251"/>
      <c r="BNY200" s="251"/>
      <c r="BNZ200" s="251"/>
      <c r="BOA200" s="251"/>
      <c r="BOB200" s="251"/>
      <c r="BOC200" s="251"/>
      <c r="BOD200" s="251"/>
      <c r="BOE200" s="251"/>
      <c r="BOF200" s="251"/>
      <c r="BOG200" s="251"/>
      <c r="BOH200" s="251"/>
      <c r="BOI200" s="251"/>
      <c r="BOJ200" s="251"/>
      <c r="BOK200" s="251"/>
      <c r="BOL200" s="251"/>
      <c r="BOM200" s="251"/>
      <c r="BON200" s="251"/>
      <c r="BOO200" s="251"/>
      <c r="BOP200" s="251"/>
      <c r="BOQ200" s="251"/>
      <c r="BOR200" s="251"/>
      <c r="BOS200" s="251"/>
      <c r="BOT200" s="251"/>
      <c r="BOU200" s="251"/>
      <c r="BOV200" s="251"/>
      <c r="BOW200" s="251"/>
      <c r="BOX200" s="251"/>
      <c r="BOY200" s="251"/>
      <c r="BOZ200" s="251"/>
      <c r="BPA200" s="251"/>
      <c r="BPB200" s="251"/>
      <c r="BPC200" s="251"/>
      <c r="BPD200" s="251"/>
      <c r="BPE200" s="251"/>
      <c r="BPF200" s="251"/>
      <c r="BPG200" s="251"/>
      <c r="BPH200" s="251"/>
      <c r="BPI200" s="251"/>
      <c r="BPJ200" s="251"/>
      <c r="BPK200" s="251"/>
      <c r="BPL200" s="251"/>
      <c r="BPM200" s="251"/>
      <c r="BPN200" s="251"/>
      <c r="BPO200" s="251"/>
      <c r="BPP200" s="251"/>
      <c r="BPQ200" s="251"/>
      <c r="BPR200" s="251"/>
      <c r="BPS200" s="251"/>
      <c r="BPT200" s="251"/>
      <c r="BPU200" s="251"/>
      <c r="BPV200" s="251"/>
      <c r="BPW200" s="251"/>
      <c r="BPX200" s="251"/>
      <c r="BPY200" s="251"/>
      <c r="BPZ200" s="251"/>
      <c r="BQA200" s="251"/>
      <c r="BQB200" s="251"/>
      <c r="BQC200" s="251"/>
      <c r="BQD200" s="251"/>
      <c r="BQE200" s="251"/>
      <c r="BQF200" s="251"/>
      <c r="BQG200" s="251"/>
      <c r="BQH200" s="251"/>
      <c r="BQI200" s="251"/>
      <c r="BQJ200" s="251"/>
      <c r="BQK200" s="251"/>
      <c r="BQL200" s="251"/>
      <c r="BQM200" s="251"/>
      <c r="BQN200" s="251"/>
      <c r="BQO200" s="251"/>
      <c r="BQP200" s="251"/>
      <c r="BQQ200" s="251"/>
      <c r="BQR200" s="251"/>
      <c r="BQS200" s="251"/>
      <c r="BQT200" s="251"/>
      <c r="BQU200" s="251"/>
      <c r="BQV200" s="251"/>
      <c r="BQW200" s="251"/>
      <c r="BQX200" s="251"/>
      <c r="BQY200" s="251"/>
      <c r="BQZ200" s="251"/>
      <c r="BRA200" s="251"/>
      <c r="BRB200" s="251"/>
      <c r="BRC200" s="251"/>
      <c r="BRD200" s="251"/>
      <c r="BRE200" s="251"/>
      <c r="BRF200" s="251"/>
      <c r="BRG200" s="251"/>
      <c r="BRH200" s="251"/>
      <c r="BRI200" s="251"/>
      <c r="BRJ200" s="251"/>
      <c r="BRK200" s="251"/>
      <c r="BRL200" s="251"/>
      <c r="BRM200" s="251"/>
      <c r="BRN200" s="251"/>
      <c r="BRO200" s="251"/>
      <c r="BRP200" s="251"/>
      <c r="BRQ200" s="251"/>
      <c r="BRR200" s="251"/>
      <c r="BRS200" s="251"/>
      <c r="BRT200" s="251"/>
      <c r="BRU200" s="251"/>
      <c r="BRV200" s="251"/>
      <c r="BRW200" s="251"/>
      <c r="BRX200" s="251"/>
      <c r="BRY200" s="251"/>
      <c r="BRZ200" s="251"/>
      <c r="BSA200" s="251"/>
      <c r="BSB200" s="251"/>
      <c r="BSC200" s="251"/>
      <c r="BSD200" s="251"/>
      <c r="BSE200" s="251"/>
      <c r="BSF200" s="251"/>
      <c r="BSG200" s="251"/>
      <c r="BSH200" s="251"/>
      <c r="BSI200" s="251"/>
      <c r="BSJ200" s="251"/>
      <c r="BSK200" s="251"/>
      <c r="BSL200" s="251"/>
      <c r="BSM200" s="251"/>
      <c r="BSN200" s="251"/>
      <c r="BSO200" s="251"/>
      <c r="BSP200" s="251"/>
      <c r="BSQ200" s="251"/>
      <c r="BSR200" s="251"/>
      <c r="BSS200" s="251"/>
      <c r="BST200" s="251"/>
      <c r="BSU200" s="251"/>
      <c r="BSV200" s="251"/>
      <c r="BSW200" s="251"/>
      <c r="BSX200" s="251"/>
      <c r="BSY200" s="251"/>
      <c r="BSZ200" s="251"/>
      <c r="BTA200" s="251"/>
      <c r="BTB200" s="251"/>
      <c r="BTC200" s="251"/>
      <c r="BTD200" s="251"/>
      <c r="BTE200" s="251"/>
      <c r="BTF200" s="251"/>
      <c r="BTG200" s="251"/>
      <c r="BTH200" s="251"/>
      <c r="BTI200" s="251"/>
      <c r="BTJ200" s="251"/>
      <c r="BTK200" s="251"/>
      <c r="BTL200" s="251"/>
      <c r="BTM200" s="251"/>
      <c r="BTN200" s="251"/>
      <c r="BTO200" s="251"/>
      <c r="BTP200" s="251"/>
      <c r="BTQ200" s="251"/>
      <c r="BTR200" s="251"/>
      <c r="BTS200" s="251"/>
      <c r="BTT200" s="251"/>
      <c r="BTU200" s="251"/>
      <c r="BTV200" s="251"/>
      <c r="BTW200" s="251"/>
      <c r="BTX200" s="251"/>
      <c r="BTY200" s="251"/>
      <c r="BTZ200" s="251"/>
      <c r="BUA200" s="251"/>
      <c r="BUB200" s="251"/>
      <c r="BUC200" s="251"/>
      <c r="BUD200" s="251"/>
      <c r="BUE200" s="251"/>
      <c r="BUF200" s="251"/>
      <c r="BUG200" s="251"/>
      <c r="BUH200" s="251"/>
      <c r="BUI200" s="251"/>
      <c r="BUJ200" s="251"/>
      <c r="BUK200" s="251"/>
      <c r="BUL200" s="251"/>
      <c r="BUM200" s="251"/>
      <c r="BUN200" s="251"/>
      <c r="BUO200" s="251"/>
      <c r="BUP200" s="251"/>
      <c r="BUQ200" s="251"/>
      <c r="BUR200" s="251"/>
      <c r="BUS200" s="251"/>
      <c r="BUT200" s="251"/>
      <c r="BUU200" s="251"/>
      <c r="BUV200" s="251"/>
      <c r="BUW200" s="251"/>
      <c r="BUX200" s="251"/>
      <c r="BUY200" s="251"/>
      <c r="BUZ200" s="251"/>
      <c r="BVA200" s="251"/>
      <c r="BVB200" s="251"/>
      <c r="BVC200" s="251"/>
      <c r="BVD200" s="251"/>
      <c r="BVE200" s="251"/>
      <c r="BVF200" s="251"/>
      <c r="BVG200" s="251"/>
      <c r="BVH200" s="251"/>
      <c r="BVI200" s="251"/>
      <c r="BVJ200" s="251"/>
      <c r="BVK200" s="251"/>
      <c r="BVL200" s="251"/>
      <c r="BVM200" s="251"/>
      <c r="BVN200" s="251"/>
      <c r="BVO200" s="251"/>
      <c r="BVP200" s="251"/>
      <c r="BVQ200" s="251"/>
      <c r="BVR200" s="251"/>
      <c r="BVS200" s="251"/>
      <c r="BVT200" s="251"/>
      <c r="BVU200" s="251"/>
      <c r="BVV200" s="251"/>
      <c r="BVW200" s="251"/>
      <c r="BVX200" s="251"/>
      <c r="BVY200" s="251"/>
      <c r="BVZ200" s="251"/>
      <c r="BWA200" s="251"/>
      <c r="BWB200" s="251"/>
      <c r="BWC200" s="251"/>
      <c r="BWD200" s="251"/>
      <c r="BWE200" s="251"/>
      <c r="BWF200" s="251"/>
      <c r="BWG200" s="251"/>
      <c r="BWH200" s="251"/>
      <c r="BWI200" s="251"/>
      <c r="BWJ200" s="251"/>
      <c r="BWK200" s="251"/>
      <c r="BWL200" s="251"/>
      <c r="BWM200" s="251"/>
      <c r="BWN200" s="251"/>
      <c r="BWO200" s="251"/>
      <c r="BWP200" s="251"/>
      <c r="BWQ200" s="251"/>
      <c r="BWR200" s="251"/>
      <c r="BWS200" s="251"/>
      <c r="BWT200" s="251"/>
      <c r="BWU200" s="251"/>
      <c r="BWV200" s="251"/>
      <c r="BWW200" s="251"/>
      <c r="BWX200" s="251"/>
      <c r="BWY200" s="251"/>
      <c r="BWZ200" s="251"/>
      <c r="BXA200" s="251"/>
      <c r="BXB200" s="251"/>
      <c r="BXC200" s="251"/>
      <c r="BXD200" s="251"/>
      <c r="BXE200" s="251"/>
      <c r="BXF200" s="251"/>
      <c r="BXG200" s="251"/>
      <c r="BXH200" s="251"/>
      <c r="BXI200" s="251"/>
      <c r="BXJ200" s="251"/>
      <c r="BXK200" s="251"/>
      <c r="BXL200" s="251"/>
      <c r="BXM200" s="251"/>
      <c r="BXN200" s="251"/>
      <c r="BXO200" s="251"/>
      <c r="BXP200" s="251"/>
      <c r="BXQ200" s="251"/>
      <c r="BXR200" s="251"/>
      <c r="BXS200" s="251"/>
      <c r="BXT200" s="251"/>
      <c r="BXU200" s="251"/>
      <c r="BXV200" s="251"/>
      <c r="BXW200" s="251"/>
      <c r="BXX200" s="251"/>
      <c r="BXY200" s="251"/>
      <c r="BXZ200" s="251"/>
      <c r="BYA200" s="251"/>
      <c r="BYB200" s="251"/>
      <c r="BYC200" s="251"/>
      <c r="BYD200" s="251"/>
      <c r="BYE200" s="251"/>
      <c r="BYF200" s="251"/>
      <c r="BYG200" s="251"/>
      <c r="BYH200" s="251"/>
      <c r="BYI200" s="251"/>
      <c r="BYJ200" s="251"/>
      <c r="BYK200" s="251"/>
      <c r="BYL200" s="251"/>
      <c r="BYM200" s="251"/>
      <c r="BYN200" s="251"/>
      <c r="BYO200" s="251"/>
      <c r="BYP200" s="251"/>
      <c r="BYQ200" s="251"/>
      <c r="BYR200" s="251"/>
      <c r="BYS200" s="251"/>
      <c r="BYT200" s="251"/>
      <c r="BYU200" s="251"/>
      <c r="BYV200" s="251"/>
      <c r="BYW200" s="251"/>
      <c r="BYX200" s="251"/>
      <c r="BYY200" s="251"/>
      <c r="BYZ200" s="251"/>
      <c r="BZA200" s="251"/>
      <c r="BZB200" s="251"/>
      <c r="BZC200" s="251"/>
      <c r="BZD200" s="251"/>
      <c r="BZE200" s="251"/>
      <c r="BZF200" s="251"/>
      <c r="BZG200" s="251"/>
      <c r="BZH200" s="251"/>
      <c r="BZI200" s="251"/>
      <c r="BZJ200" s="251"/>
      <c r="BZK200" s="251"/>
      <c r="BZL200" s="251"/>
      <c r="BZM200" s="251"/>
      <c r="BZN200" s="251"/>
      <c r="BZO200" s="251"/>
      <c r="BZP200" s="251"/>
      <c r="BZQ200" s="251"/>
      <c r="BZR200" s="251"/>
      <c r="BZS200" s="251"/>
      <c r="BZT200" s="251"/>
      <c r="BZU200" s="251"/>
      <c r="BZV200" s="251"/>
      <c r="BZW200" s="251"/>
      <c r="BZX200" s="251"/>
      <c r="BZY200" s="251"/>
      <c r="BZZ200" s="251"/>
      <c r="CAA200" s="251"/>
      <c r="CAB200" s="251"/>
      <c r="CAC200" s="251"/>
      <c r="CAD200" s="251"/>
      <c r="CAE200" s="251"/>
      <c r="CAF200" s="251"/>
      <c r="CAG200" s="251"/>
      <c r="CAH200" s="251"/>
      <c r="CAI200" s="251"/>
      <c r="CAJ200" s="251"/>
      <c r="CAK200" s="251"/>
      <c r="CAL200" s="251"/>
      <c r="CAM200" s="251"/>
      <c r="CAN200" s="251"/>
      <c r="CAO200" s="251"/>
      <c r="CAP200" s="251"/>
      <c r="CAQ200" s="251"/>
      <c r="CAR200" s="251"/>
      <c r="CAS200" s="251"/>
      <c r="CAT200" s="251"/>
      <c r="CAU200" s="251"/>
      <c r="CAV200" s="251"/>
      <c r="CAW200" s="251"/>
      <c r="CAX200" s="251"/>
      <c r="CAY200" s="251"/>
      <c r="CAZ200" s="251"/>
      <c r="CBA200" s="251"/>
      <c r="CBB200" s="251"/>
      <c r="CBC200" s="251"/>
      <c r="CBD200" s="251"/>
      <c r="CBE200" s="251"/>
      <c r="CBF200" s="251"/>
      <c r="CBG200" s="251"/>
      <c r="CBH200" s="251"/>
      <c r="CBI200" s="251"/>
      <c r="CBJ200" s="251"/>
      <c r="CBK200" s="251"/>
      <c r="CBL200" s="251"/>
      <c r="CBM200" s="251"/>
      <c r="CBN200" s="251"/>
      <c r="CBO200" s="251"/>
      <c r="CBP200" s="251"/>
      <c r="CBQ200" s="251"/>
      <c r="CBR200" s="251"/>
      <c r="CBS200" s="251"/>
      <c r="CBT200" s="251"/>
      <c r="CBU200" s="251"/>
      <c r="CBV200" s="251"/>
      <c r="CBW200" s="251"/>
      <c r="CBX200" s="251"/>
      <c r="CBY200" s="251"/>
      <c r="CBZ200" s="251"/>
      <c r="CCA200" s="251"/>
      <c r="CCB200" s="251"/>
      <c r="CCC200" s="251"/>
      <c r="CCD200" s="251"/>
      <c r="CCE200" s="251"/>
      <c r="CCF200" s="251"/>
      <c r="CCG200" s="251"/>
      <c r="CCH200" s="251"/>
      <c r="CCI200" s="251"/>
      <c r="CCJ200" s="251"/>
      <c r="CCK200" s="251"/>
      <c r="CCL200" s="251"/>
      <c r="CCM200" s="251"/>
      <c r="CCN200" s="251"/>
      <c r="CCO200" s="251"/>
      <c r="CCP200" s="251"/>
      <c r="CCQ200" s="251"/>
      <c r="CCR200" s="251"/>
      <c r="CCS200" s="251"/>
      <c r="CCT200" s="251"/>
      <c r="CCU200" s="251"/>
      <c r="CCV200" s="251"/>
      <c r="CCW200" s="251"/>
      <c r="CCX200" s="251"/>
      <c r="CCY200" s="251"/>
      <c r="CCZ200" s="251"/>
      <c r="CDA200" s="251"/>
      <c r="CDB200" s="251"/>
      <c r="CDC200" s="251"/>
      <c r="CDD200" s="251"/>
      <c r="CDE200" s="251"/>
      <c r="CDF200" s="251"/>
      <c r="CDG200" s="251"/>
      <c r="CDH200" s="251"/>
      <c r="CDI200" s="251"/>
      <c r="CDJ200" s="251"/>
      <c r="CDK200" s="251"/>
      <c r="CDL200" s="251"/>
      <c r="CDM200" s="251"/>
      <c r="CDN200" s="251"/>
      <c r="CDO200" s="251"/>
      <c r="CDP200" s="251"/>
      <c r="CDQ200" s="251"/>
      <c r="CDR200" s="251"/>
      <c r="CDS200" s="251"/>
      <c r="CDT200" s="251"/>
      <c r="CDU200" s="251"/>
      <c r="CDV200" s="251"/>
      <c r="CDW200" s="251"/>
      <c r="CDX200" s="251"/>
      <c r="CDY200" s="251"/>
      <c r="CDZ200" s="251"/>
      <c r="CEA200" s="251"/>
      <c r="CEB200" s="251"/>
      <c r="CEC200" s="251"/>
      <c r="CED200" s="251"/>
      <c r="CEE200" s="251"/>
      <c r="CEF200" s="251"/>
      <c r="CEG200" s="251"/>
      <c r="CEH200" s="251"/>
      <c r="CEI200" s="251"/>
      <c r="CEJ200" s="251"/>
      <c r="CEK200" s="251"/>
      <c r="CEL200" s="251"/>
      <c r="CEM200" s="251"/>
      <c r="CEN200" s="251"/>
      <c r="CEO200" s="251"/>
      <c r="CEP200" s="251"/>
      <c r="CEQ200" s="251"/>
      <c r="CER200" s="251"/>
      <c r="CES200" s="251"/>
      <c r="CET200" s="251"/>
      <c r="CEU200" s="251"/>
      <c r="CEV200" s="251"/>
      <c r="CEW200" s="251"/>
      <c r="CEX200" s="251"/>
      <c r="CEY200" s="251"/>
      <c r="CEZ200" s="251"/>
      <c r="CFA200" s="251"/>
      <c r="CFB200" s="251"/>
      <c r="CFC200" s="251"/>
      <c r="CFD200" s="251"/>
      <c r="CFE200" s="251"/>
      <c r="CFF200" s="251"/>
      <c r="CFG200" s="251"/>
      <c r="CFH200" s="251"/>
      <c r="CFI200" s="251"/>
      <c r="CFJ200" s="251"/>
      <c r="CFK200" s="251"/>
      <c r="CFL200" s="251"/>
      <c r="CFM200" s="251"/>
      <c r="CFN200" s="251"/>
      <c r="CFO200" s="251"/>
      <c r="CFP200" s="251"/>
      <c r="CFQ200" s="251"/>
      <c r="CFR200" s="251"/>
      <c r="CFS200" s="251"/>
      <c r="CFT200" s="251"/>
      <c r="CFU200" s="251"/>
      <c r="CFV200" s="251"/>
      <c r="CFW200" s="251"/>
      <c r="CFX200" s="251"/>
      <c r="CFY200" s="251"/>
      <c r="CFZ200" s="251"/>
      <c r="CGA200" s="251"/>
      <c r="CGB200" s="251"/>
      <c r="CGC200" s="251"/>
      <c r="CGD200" s="251"/>
      <c r="CGE200" s="251"/>
      <c r="CGF200" s="251"/>
      <c r="CGG200" s="251"/>
      <c r="CGH200" s="251"/>
      <c r="CGI200" s="251"/>
      <c r="CGJ200" s="251"/>
      <c r="CGK200" s="251"/>
      <c r="CGL200" s="251"/>
      <c r="CGM200" s="251"/>
      <c r="CGN200" s="251"/>
      <c r="CGO200" s="251"/>
      <c r="CGP200" s="251"/>
      <c r="CGQ200" s="251"/>
      <c r="CGR200" s="251"/>
      <c r="CGS200" s="251"/>
      <c r="CGT200" s="251"/>
      <c r="CGU200" s="251"/>
      <c r="CGV200" s="251"/>
      <c r="CGW200" s="251"/>
      <c r="CGX200" s="251"/>
      <c r="CGY200" s="251"/>
      <c r="CGZ200" s="251"/>
      <c r="CHA200" s="251"/>
      <c r="CHB200" s="251"/>
      <c r="CHC200" s="251"/>
      <c r="CHD200" s="251"/>
      <c r="CHE200" s="251"/>
      <c r="CHF200" s="251"/>
      <c r="CHG200" s="251"/>
      <c r="CHH200" s="251"/>
      <c r="CHI200" s="251"/>
      <c r="CHJ200" s="251"/>
      <c r="CHK200" s="251"/>
      <c r="CHL200" s="251"/>
      <c r="CHM200" s="251"/>
      <c r="CHN200" s="251"/>
      <c r="CHO200" s="251"/>
      <c r="CHP200" s="251"/>
      <c r="CHQ200" s="251"/>
      <c r="CHR200" s="251"/>
      <c r="CHS200" s="251"/>
      <c r="CHT200" s="251"/>
      <c r="CHU200" s="251"/>
      <c r="CHV200" s="251"/>
      <c r="CHW200" s="251"/>
      <c r="CHX200" s="251"/>
      <c r="CHY200" s="251"/>
      <c r="CHZ200" s="251"/>
      <c r="CIA200" s="251"/>
      <c r="CIB200" s="251"/>
      <c r="CIC200" s="251"/>
      <c r="CID200" s="251"/>
      <c r="CIE200" s="251"/>
      <c r="CIF200" s="251"/>
      <c r="CIG200" s="251"/>
      <c r="CIH200" s="251"/>
      <c r="CII200" s="251"/>
      <c r="CIJ200" s="251"/>
      <c r="CIK200" s="251"/>
      <c r="CIL200" s="251"/>
      <c r="CIM200" s="251"/>
      <c r="CIN200" s="251"/>
      <c r="CIO200" s="251"/>
      <c r="CIP200" s="251"/>
      <c r="CIQ200" s="251"/>
      <c r="CIR200" s="251"/>
      <c r="CIS200" s="251"/>
      <c r="CIT200" s="251"/>
      <c r="CIU200" s="251"/>
      <c r="CIV200" s="251"/>
      <c r="CIW200" s="251"/>
      <c r="CIX200" s="251"/>
      <c r="CIY200" s="251"/>
      <c r="CIZ200" s="251"/>
      <c r="CJA200" s="251"/>
      <c r="CJB200" s="251"/>
      <c r="CJC200" s="251"/>
      <c r="CJD200" s="251"/>
      <c r="CJE200" s="251"/>
      <c r="CJF200" s="251"/>
      <c r="CJG200" s="251"/>
      <c r="CJH200" s="251"/>
      <c r="CJI200" s="251"/>
      <c r="CJJ200" s="251"/>
      <c r="CJK200" s="251"/>
      <c r="CJL200" s="251"/>
      <c r="CJM200" s="251"/>
      <c r="CJN200" s="251"/>
      <c r="CJO200" s="251"/>
      <c r="CJP200" s="251"/>
      <c r="CJQ200" s="251"/>
      <c r="CJR200" s="251"/>
      <c r="CJS200" s="251"/>
      <c r="CJT200" s="251"/>
      <c r="CJU200" s="251"/>
      <c r="CJV200" s="251"/>
      <c r="CJW200" s="251"/>
      <c r="CJX200" s="251"/>
      <c r="CJY200" s="251"/>
      <c r="CJZ200" s="251"/>
      <c r="CKA200" s="251"/>
      <c r="CKB200" s="251"/>
      <c r="CKC200" s="251"/>
      <c r="CKD200" s="251"/>
      <c r="CKE200" s="251"/>
      <c r="CKF200" s="251"/>
      <c r="CKG200" s="251"/>
      <c r="CKH200" s="251"/>
      <c r="CKI200" s="251"/>
      <c r="CKJ200" s="251"/>
      <c r="CKK200" s="251"/>
      <c r="CKL200" s="251"/>
      <c r="CKM200" s="251"/>
      <c r="CKN200" s="251"/>
      <c r="CKO200" s="251"/>
      <c r="CKP200" s="251"/>
      <c r="CKQ200" s="251"/>
      <c r="CKR200" s="251"/>
      <c r="CKS200" s="251"/>
      <c r="CKT200" s="251"/>
      <c r="CKU200" s="251"/>
      <c r="CKV200" s="251"/>
      <c r="CKW200" s="251"/>
      <c r="CKX200" s="251"/>
      <c r="CKY200" s="251"/>
      <c r="CKZ200" s="251"/>
      <c r="CLA200" s="251"/>
      <c r="CLB200" s="251"/>
      <c r="CLC200" s="251"/>
      <c r="CLD200" s="251"/>
      <c r="CLE200" s="251"/>
      <c r="CLF200" s="251"/>
      <c r="CLG200" s="251"/>
      <c r="CLH200" s="251"/>
      <c r="CLI200" s="251"/>
      <c r="CLJ200" s="251"/>
      <c r="CLK200" s="251"/>
      <c r="CLL200" s="251"/>
      <c r="CLM200" s="251"/>
      <c r="CLN200" s="251"/>
      <c r="CLO200" s="251"/>
      <c r="CLP200" s="251"/>
      <c r="CLQ200" s="251"/>
      <c r="CLR200" s="251"/>
      <c r="CLS200" s="251"/>
      <c r="CLT200" s="251"/>
      <c r="CLU200" s="251"/>
      <c r="CLV200" s="251"/>
      <c r="CLW200" s="251"/>
      <c r="CLX200" s="251"/>
      <c r="CLY200" s="251"/>
      <c r="CLZ200" s="251"/>
      <c r="CMA200" s="251"/>
      <c r="CMB200" s="251"/>
      <c r="CMC200" s="251"/>
      <c r="CMD200" s="251"/>
      <c r="CME200" s="251"/>
      <c r="CMF200" s="251"/>
      <c r="CMG200" s="251"/>
      <c r="CMH200" s="251"/>
      <c r="CMI200" s="251"/>
      <c r="CMJ200" s="251"/>
      <c r="CMK200" s="251"/>
      <c r="CML200" s="251"/>
      <c r="CMM200" s="251"/>
      <c r="CMN200" s="251"/>
      <c r="CMO200" s="251"/>
      <c r="CMP200" s="251"/>
      <c r="CMQ200" s="251"/>
      <c r="CMR200" s="251"/>
      <c r="CMS200" s="251"/>
      <c r="CMT200" s="251"/>
      <c r="CMU200" s="251"/>
      <c r="CMV200" s="251"/>
      <c r="CMW200" s="251"/>
      <c r="CMX200" s="251"/>
      <c r="CMY200" s="251"/>
      <c r="CMZ200" s="251"/>
      <c r="CNA200" s="251"/>
      <c r="CNB200" s="251"/>
      <c r="CNC200" s="251"/>
      <c r="CND200" s="251"/>
      <c r="CNE200" s="251"/>
      <c r="CNF200" s="251"/>
      <c r="CNG200" s="251"/>
      <c r="CNH200" s="251"/>
      <c r="CNI200" s="251"/>
      <c r="CNJ200" s="251"/>
      <c r="CNK200" s="251"/>
      <c r="CNL200" s="251"/>
      <c r="CNM200" s="251"/>
      <c r="CNN200" s="251"/>
      <c r="CNO200" s="251"/>
      <c r="CNP200" s="251"/>
      <c r="CNQ200" s="251"/>
      <c r="CNR200" s="251"/>
      <c r="CNS200" s="251"/>
      <c r="CNT200" s="251"/>
      <c r="CNU200" s="251"/>
      <c r="CNV200" s="251"/>
      <c r="CNW200" s="251"/>
      <c r="CNX200" s="251"/>
      <c r="CNY200" s="251"/>
      <c r="CNZ200" s="251"/>
      <c r="COA200" s="251"/>
      <c r="COB200" s="251"/>
      <c r="COC200" s="251"/>
      <c r="COD200" s="251"/>
      <c r="COE200" s="251"/>
      <c r="COF200" s="251"/>
      <c r="COG200" s="251"/>
      <c r="COH200" s="251"/>
      <c r="COI200" s="251"/>
      <c r="COJ200" s="251"/>
      <c r="COK200" s="251"/>
      <c r="COL200" s="251"/>
      <c r="COM200" s="251"/>
      <c r="CON200" s="251"/>
      <c r="COO200" s="251"/>
      <c r="COP200" s="251"/>
      <c r="COQ200" s="251"/>
      <c r="COR200" s="251"/>
      <c r="COS200" s="251"/>
      <c r="COT200" s="251"/>
      <c r="COU200" s="251"/>
      <c r="COV200" s="251"/>
      <c r="COW200" s="251"/>
      <c r="COX200" s="251"/>
      <c r="COY200" s="251"/>
      <c r="COZ200" s="251"/>
      <c r="CPA200" s="251"/>
      <c r="CPB200" s="251"/>
      <c r="CPC200" s="251"/>
      <c r="CPD200" s="251"/>
      <c r="CPE200" s="251"/>
      <c r="CPF200" s="251"/>
      <c r="CPG200" s="251"/>
      <c r="CPH200" s="251"/>
      <c r="CPI200" s="251"/>
      <c r="CPJ200" s="251"/>
      <c r="CPK200" s="251"/>
      <c r="CPL200" s="251"/>
      <c r="CPM200" s="251"/>
      <c r="CPN200" s="251"/>
      <c r="CPO200" s="251"/>
      <c r="CPP200" s="251"/>
      <c r="CPQ200" s="251"/>
      <c r="CPR200" s="251"/>
      <c r="CPS200" s="251"/>
      <c r="CPT200" s="251"/>
      <c r="CPU200" s="251"/>
      <c r="CPV200" s="251"/>
      <c r="CPW200" s="251"/>
      <c r="CPX200" s="251"/>
      <c r="CPY200" s="251"/>
      <c r="CPZ200" s="251"/>
      <c r="CQA200" s="251"/>
      <c r="CQB200" s="251"/>
      <c r="CQC200" s="251"/>
      <c r="CQD200" s="251"/>
      <c r="CQE200" s="251"/>
      <c r="CQF200" s="251"/>
      <c r="CQG200" s="251"/>
      <c r="CQH200" s="251"/>
      <c r="CQI200" s="251"/>
      <c r="CQJ200" s="251"/>
      <c r="CQK200" s="251"/>
      <c r="CQL200" s="251"/>
      <c r="CQM200" s="251"/>
      <c r="CQN200" s="251"/>
      <c r="CQO200" s="251"/>
      <c r="CQP200" s="251"/>
      <c r="CQQ200" s="251"/>
      <c r="CQR200" s="251"/>
      <c r="CQS200" s="251"/>
      <c r="CQT200" s="251"/>
      <c r="CQU200" s="251"/>
      <c r="CQV200" s="251"/>
      <c r="CQW200" s="251"/>
      <c r="CQX200" s="251"/>
      <c r="CQY200" s="251"/>
      <c r="CQZ200" s="251"/>
      <c r="CRA200" s="251"/>
      <c r="CRB200" s="251"/>
      <c r="CRC200" s="251"/>
      <c r="CRD200" s="251"/>
      <c r="CRE200" s="251"/>
      <c r="CRF200" s="251"/>
      <c r="CRG200" s="251"/>
      <c r="CRH200" s="251"/>
      <c r="CRI200" s="251"/>
      <c r="CRJ200" s="251"/>
      <c r="CRK200" s="251"/>
      <c r="CRL200" s="251"/>
      <c r="CRM200" s="251"/>
      <c r="CRN200" s="251"/>
      <c r="CRO200" s="251"/>
      <c r="CRP200" s="251"/>
      <c r="CRQ200" s="251"/>
      <c r="CRR200" s="251"/>
      <c r="CRS200" s="251"/>
      <c r="CRT200" s="251"/>
      <c r="CRU200" s="251"/>
      <c r="CRV200" s="251"/>
      <c r="CRW200" s="251"/>
      <c r="CRX200" s="251"/>
      <c r="CRY200" s="251"/>
      <c r="CRZ200" s="251"/>
      <c r="CSA200" s="251"/>
      <c r="CSB200" s="251"/>
      <c r="CSC200" s="251"/>
      <c r="CSD200" s="251"/>
      <c r="CSE200" s="251"/>
      <c r="CSF200" s="251"/>
      <c r="CSG200" s="251"/>
      <c r="CSH200" s="251"/>
      <c r="CSI200" s="251"/>
      <c r="CSJ200" s="251"/>
      <c r="CSK200" s="251"/>
      <c r="CSL200" s="251"/>
      <c r="CSM200" s="251"/>
      <c r="CSN200" s="251"/>
      <c r="CSO200" s="251"/>
      <c r="CSP200" s="251"/>
      <c r="CSQ200" s="251"/>
      <c r="CSR200" s="251"/>
      <c r="CSS200" s="251"/>
      <c r="CST200" s="251"/>
      <c r="CSU200" s="251"/>
      <c r="CSV200" s="251"/>
      <c r="CSW200" s="251"/>
      <c r="CSX200" s="251"/>
      <c r="CSY200" s="251"/>
      <c r="CSZ200" s="251"/>
      <c r="CTA200" s="251"/>
      <c r="CTB200" s="251"/>
      <c r="CTC200" s="251"/>
      <c r="CTD200" s="251"/>
      <c r="CTE200" s="251"/>
      <c r="CTF200" s="251"/>
      <c r="CTG200" s="251"/>
      <c r="CTH200" s="251"/>
      <c r="CTI200" s="251"/>
      <c r="CTJ200" s="251"/>
      <c r="CTK200" s="251"/>
      <c r="CTL200" s="251"/>
      <c r="CTM200" s="251"/>
      <c r="CTN200" s="251"/>
      <c r="CTO200" s="251"/>
      <c r="CTP200" s="251"/>
      <c r="CTQ200" s="251"/>
      <c r="CTR200" s="251"/>
      <c r="CTS200" s="251"/>
      <c r="CTT200" s="251"/>
      <c r="CTU200" s="251"/>
      <c r="CTV200" s="251"/>
      <c r="CTW200" s="251"/>
      <c r="CTX200" s="251"/>
      <c r="CTY200" s="251"/>
      <c r="CTZ200" s="251"/>
      <c r="CUA200" s="251"/>
      <c r="CUB200" s="251"/>
      <c r="CUC200" s="251"/>
      <c r="CUD200" s="251"/>
      <c r="CUE200" s="251"/>
      <c r="CUF200" s="251"/>
      <c r="CUG200" s="251"/>
      <c r="CUH200" s="251"/>
      <c r="CUI200" s="251"/>
      <c r="CUJ200" s="251"/>
      <c r="CUK200" s="251"/>
      <c r="CUL200" s="251"/>
      <c r="CUM200" s="251"/>
      <c r="CUN200" s="251"/>
      <c r="CUO200" s="251"/>
      <c r="CUP200" s="251"/>
      <c r="CUQ200" s="251"/>
      <c r="CUR200" s="251"/>
      <c r="CUS200" s="251"/>
      <c r="CUT200" s="251"/>
      <c r="CUU200" s="251"/>
      <c r="CUV200" s="251"/>
      <c r="CUW200" s="251"/>
      <c r="CUX200" s="251"/>
      <c r="CUY200" s="251"/>
      <c r="CUZ200" s="251"/>
      <c r="CVA200" s="251"/>
      <c r="CVB200" s="251"/>
      <c r="CVC200" s="251"/>
      <c r="CVD200" s="251"/>
      <c r="CVE200" s="251"/>
      <c r="CVF200" s="251"/>
      <c r="CVG200" s="251"/>
      <c r="CVH200" s="251"/>
      <c r="CVI200" s="251"/>
      <c r="CVJ200" s="251"/>
      <c r="CVK200" s="251"/>
      <c r="CVL200" s="251"/>
      <c r="CVM200" s="251"/>
      <c r="CVN200" s="251"/>
      <c r="CVO200" s="251"/>
      <c r="CVP200" s="251"/>
      <c r="CVQ200" s="251"/>
      <c r="CVR200" s="251"/>
      <c r="CVS200" s="251"/>
      <c r="CVT200" s="251"/>
      <c r="CVU200" s="251"/>
      <c r="CVV200" s="251"/>
      <c r="CVW200" s="251"/>
      <c r="CVX200" s="251"/>
      <c r="CVY200" s="251"/>
      <c r="CVZ200" s="251"/>
      <c r="CWA200" s="251"/>
      <c r="CWB200" s="251"/>
      <c r="CWC200" s="251"/>
      <c r="CWD200" s="251"/>
      <c r="CWE200" s="251"/>
      <c r="CWF200" s="251"/>
      <c r="CWG200" s="251"/>
      <c r="CWH200" s="251"/>
      <c r="CWI200" s="251"/>
      <c r="CWJ200" s="251"/>
      <c r="CWK200" s="251"/>
      <c r="CWL200" s="251"/>
      <c r="CWM200" s="251"/>
      <c r="CWN200" s="251"/>
      <c r="CWO200" s="251"/>
      <c r="CWP200" s="251"/>
      <c r="CWQ200" s="251"/>
      <c r="CWR200" s="251"/>
      <c r="CWS200" s="251"/>
      <c r="CWT200" s="251"/>
      <c r="CWU200" s="251"/>
      <c r="CWV200" s="251"/>
      <c r="CWW200" s="251"/>
      <c r="CWX200" s="251"/>
      <c r="CWY200" s="251"/>
      <c r="CWZ200" s="251"/>
      <c r="CXA200" s="251"/>
      <c r="CXB200" s="251"/>
      <c r="CXC200" s="251"/>
      <c r="CXD200" s="251"/>
      <c r="CXE200" s="251"/>
      <c r="CXF200" s="251"/>
      <c r="CXG200" s="251"/>
      <c r="CXH200" s="251"/>
      <c r="CXI200" s="251"/>
      <c r="CXJ200" s="251"/>
      <c r="CXK200" s="251"/>
      <c r="CXL200" s="251"/>
      <c r="CXM200" s="251"/>
      <c r="CXN200" s="251"/>
      <c r="CXO200" s="251"/>
      <c r="CXP200" s="251"/>
      <c r="CXQ200" s="251"/>
      <c r="CXR200" s="251"/>
      <c r="CXS200" s="251"/>
      <c r="CXT200" s="251"/>
      <c r="CXU200" s="251"/>
      <c r="CXV200" s="251"/>
      <c r="CXW200" s="251"/>
      <c r="CXX200" s="251"/>
      <c r="CXY200" s="251"/>
      <c r="CXZ200" s="251"/>
      <c r="CYA200" s="251"/>
      <c r="CYB200" s="251"/>
      <c r="CYC200" s="251"/>
      <c r="CYD200" s="251"/>
      <c r="CYE200" s="251"/>
      <c r="CYF200" s="251"/>
      <c r="CYG200" s="251"/>
      <c r="CYH200" s="251"/>
      <c r="CYI200" s="251"/>
      <c r="CYJ200" s="251"/>
      <c r="CYK200" s="251"/>
      <c r="CYL200" s="251"/>
      <c r="CYM200" s="251"/>
      <c r="CYN200" s="251"/>
      <c r="CYO200" s="251"/>
      <c r="CYP200" s="251"/>
      <c r="CYQ200" s="251"/>
      <c r="CYR200" s="251"/>
      <c r="CYS200" s="251"/>
      <c r="CYT200" s="251"/>
      <c r="CYU200" s="251"/>
      <c r="CYV200" s="251"/>
      <c r="CYW200" s="251"/>
      <c r="CYX200" s="251"/>
      <c r="CYY200" s="251"/>
      <c r="CYZ200" s="251"/>
      <c r="CZA200" s="251"/>
      <c r="CZB200" s="251"/>
      <c r="CZC200" s="251"/>
      <c r="CZD200" s="251"/>
      <c r="CZE200" s="251"/>
      <c r="CZF200" s="251"/>
      <c r="CZG200" s="251"/>
      <c r="CZH200" s="251"/>
      <c r="CZI200" s="251"/>
      <c r="CZJ200" s="251"/>
      <c r="CZK200" s="251"/>
      <c r="CZL200" s="251"/>
      <c r="CZM200" s="251"/>
      <c r="CZN200" s="251"/>
      <c r="CZO200" s="251"/>
      <c r="CZP200" s="251"/>
      <c r="CZQ200" s="251"/>
      <c r="CZR200" s="251"/>
      <c r="CZS200" s="251"/>
      <c r="CZT200" s="251"/>
      <c r="CZU200" s="251"/>
      <c r="CZV200" s="251"/>
      <c r="CZW200" s="251"/>
      <c r="CZX200" s="251"/>
      <c r="CZY200" s="251"/>
      <c r="CZZ200" s="251"/>
      <c r="DAA200" s="251"/>
      <c r="DAB200" s="251"/>
      <c r="DAC200" s="251"/>
      <c r="DAD200" s="251"/>
      <c r="DAE200" s="251"/>
      <c r="DAF200" s="251"/>
      <c r="DAG200" s="251"/>
      <c r="DAH200" s="251"/>
      <c r="DAI200" s="251"/>
      <c r="DAJ200" s="251"/>
      <c r="DAK200" s="251"/>
      <c r="DAL200" s="251"/>
      <c r="DAM200" s="251"/>
      <c r="DAN200" s="251"/>
      <c r="DAO200" s="251"/>
      <c r="DAP200" s="251"/>
      <c r="DAQ200" s="251"/>
      <c r="DAR200" s="251"/>
      <c r="DAS200" s="251"/>
      <c r="DAT200" s="251"/>
      <c r="DAU200" s="251"/>
      <c r="DAV200" s="251"/>
      <c r="DAW200" s="251"/>
      <c r="DAX200" s="251"/>
      <c r="DAY200" s="251"/>
      <c r="DAZ200" s="251"/>
      <c r="DBA200" s="251"/>
      <c r="DBB200" s="251"/>
      <c r="DBC200" s="251"/>
      <c r="DBD200" s="251"/>
      <c r="DBE200" s="251"/>
      <c r="DBF200" s="251"/>
      <c r="DBG200" s="251"/>
      <c r="DBH200" s="251"/>
      <c r="DBI200" s="251"/>
      <c r="DBJ200" s="251"/>
      <c r="DBK200" s="251"/>
      <c r="DBL200" s="251"/>
      <c r="DBM200" s="251"/>
      <c r="DBN200" s="251"/>
      <c r="DBO200" s="251"/>
      <c r="DBP200" s="251"/>
      <c r="DBQ200" s="251"/>
      <c r="DBR200" s="251"/>
      <c r="DBS200" s="251"/>
      <c r="DBT200" s="251"/>
      <c r="DBU200" s="251"/>
      <c r="DBV200" s="251"/>
      <c r="DBW200" s="251"/>
      <c r="DBX200" s="251"/>
      <c r="DBY200" s="251"/>
      <c r="DBZ200" s="251"/>
      <c r="DCA200" s="251"/>
      <c r="DCB200" s="251"/>
      <c r="DCC200" s="251"/>
      <c r="DCD200" s="251"/>
      <c r="DCE200" s="251"/>
      <c r="DCF200" s="251"/>
      <c r="DCG200" s="251"/>
      <c r="DCH200" s="251"/>
      <c r="DCI200" s="251"/>
      <c r="DCJ200" s="251"/>
      <c r="DCK200" s="251"/>
      <c r="DCL200" s="251"/>
      <c r="DCM200" s="251"/>
      <c r="DCN200" s="251"/>
      <c r="DCO200" s="251"/>
      <c r="DCP200" s="251"/>
      <c r="DCQ200" s="251"/>
      <c r="DCR200" s="251"/>
      <c r="DCS200" s="251"/>
      <c r="DCT200" s="251"/>
      <c r="DCU200" s="251"/>
      <c r="DCV200" s="251"/>
      <c r="DCW200" s="251"/>
      <c r="DCX200" s="251"/>
      <c r="DCY200" s="251"/>
      <c r="DCZ200" s="251"/>
      <c r="DDA200" s="251"/>
      <c r="DDB200" s="251"/>
      <c r="DDC200" s="251"/>
      <c r="DDD200" s="251"/>
      <c r="DDE200" s="251"/>
      <c r="DDF200" s="251"/>
      <c r="DDG200" s="251"/>
      <c r="DDH200" s="251"/>
      <c r="DDI200" s="251"/>
      <c r="DDJ200" s="251"/>
      <c r="DDK200" s="251"/>
      <c r="DDL200" s="251"/>
      <c r="DDM200" s="251"/>
      <c r="DDN200" s="251"/>
      <c r="DDO200" s="251"/>
      <c r="DDP200" s="251"/>
      <c r="DDQ200" s="251"/>
      <c r="DDR200" s="251"/>
      <c r="DDS200" s="251"/>
      <c r="DDT200" s="251"/>
      <c r="DDU200" s="251"/>
      <c r="DDV200" s="251"/>
      <c r="DDW200" s="251"/>
      <c r="DDX200" s="251"/>
      <c r="DDY200" s="251"/>
      <c r="DDZ200" s="251"/>
      <c r="DEA200" s="251"/>
      <c r="DEB200" s="251"/>
      <c r="DEC200" s="251"/>
      <c r="DED200" s="251"/>
      <c r="DEE200" s="251"/>
      <c r="DEF200" s="251"/>
      <c r="DEG200" s="251"/>
      <c r="DEH200" s="251"/>
      <c r="DEI200" s="251"/>
      <c r="DEJ200" s="251"/>
      <c r="DEK200" s="251"/>
      <c r="DEL200" s="251"/>
      <c r="DEM200" s="251"/>
      <c r="DEN200" s="251"/>
      <c r="DEO200" s="251"/>
      <c r="DEP200" s="251"/>
      <c r="DEQ200" s="251"/>
      <c r="DER200" s="251"/>
      <c r="DES200" s="251"/>
      <c r="DET200" s="251"/>
      <c r="DEU200" s="251"/>
      <c r="DEV200" s="251"/>
      <c r="DEW200" s="251"/>
      <c r="DEX200" s="251"/>
      <c r="DEY200" s="251"/>
      <c r="DEZ200" s="251"/>
      <c r="DFA200" s="251"/>
      <c r="DFB200" s="251"/>
      <c r="DFC200" s="251"/>
      <c r="DFD200" s="251"/>
      <c r="DFE200" s="251"/>
      <c r="DFF200" s="251"/>
      <c r="DFG200" s="251"/>
      <c r="DFH200" s="251"/>
      <c r="DFI200" s="251"/>
      <c r="DFJ200" s="251"/>
      <c r="DFK200" s="251"/>
      <c r="DFL200" s="251"/>
      <c r="DFM200" s="251"/>
      <c r="DFN200" s="251"/>
      <c r="DFO200" s="251"/>
      <c r="DFP200" s="251"/>
      <c r="DFQ200" s="251"/>
      <c r="DFR200" s="251"/>
      <c r="DFS200" s="251"/>
      <c r="DFT200" s="251"/>
      <c r="DFU200" s="251"/>
      <c r="DFV200" s="251"/>
      <c r="DFW200" s="251"/>
      <c r="DFX200" s="251"/>
      <c r="DFY200" s="251"/>
      <c r="DFZ200" s="251"/>
      <c r="DGA200" s="251"/>
      <c r="DGB200" s="251"/>
      <c r="DGC200" s="251"/>
      <c r="DGD200" s="251"/>
      <c r="DGE200" s="251"/>
      <c r="DGF200" s="251"/>
      <c r="DGG200" s="251"/>
      <c r="DGH200" s="251"/>
      <c r="DGI200" s="251"/>
      <c r="DGJ200" s="251"/>
      <c r="DGK200" s="251"/>
      <c r="DGL200" s="251"/>
      <c r="DGM200" s="251"/>
      <c r="DGN200" s="251"/>
      <c r="DGO200" s="251"/>
      <c r="DGP200" s="251"/>
      <c r="DGQ200" s="251"/>
      <c r="DGR200" s="251"/>
      <c r="DGS200" s="251"/>
      <c r="DGT200" s="251"/>
      <c r="DGU200" s="251"/>
      <c r="DGV200" s="251"/>
      <c r="DGW200" s="251"/>
      <c r="DGX200" s="251"/>
      <c r="DGY200" s="251"/>
      <c r="DGZ200" s="251"/>
      <c r="DHA200" s="251"/>
      <c r="DHB200" s="251"/>
      <c r="DHC200" s="251"/>
      <c r="DHD200" s="251"/>
      <c r="DHE200" s="251"/>
      <c r="DHF200" s="251"/>
      <c r="DHG200" s="251"/>
      <c r="DHH200" s="251"/>
      <c r="DHI200" s="251"/>
      <c r="DHJ200" s="251"/>
      <c r="DHK200" s="251"/>
      <c r="DHL200" s="251"/>
      <c r="DHM200" s="251"/>
      <c r="DHN200" s="251"/>
      <c r="DHO200" s="251"/>
      <c r="DHP200" s="251"/>
      <c r="DHQ200" s="251"/>
      <c r="DHR200" s="251"/>
      <c r="DHS200" s="251"/>
      <c r="DHT200" s="251"/>
      <c r="DHU200" s="251"/>
      <c r="DHV200" s="251"/>
      <c r="DHW200" s="251"/>
      <c r="DHX200" s="251"/>
      <c r="DHY200" s="251"/>
      <c r="DHZ200" s="251"/>
      <c r="DIA200" s="251"/>
      <c r="DIB200" s="251"/>
      <c r="DIC200" s="251"/>
      <c r="DID200" s="251"/>
      <c r="DIE200" s="251"/>
      <c r="DIF200" s="251"/>
      <c r="DIG200" s="251"/>
      <c r="DIH200" s="251"/>
      <c r="DII200" s="251"/>
      <c r="DIJ200" s="251"/>
      <c r="DIK200" s="251"/>
      <c r="DIL200" s="251"/>
      <c r="DIM200" s="251"/>
      <c r="DIN200" s="251"/>
      <c r="DIO200" s="251"/>
      <c r="DIP200" s="251"/>
      <c r="DIQ200" s="251"/>
      <c r="DIR200" s="251"/>
      <c r="DIS200" s="251"/>
      <c r="DIT200" s="251"/>
      <c r="DIU200" s="251"/>
      <c r="DIV200" s="251"/>
      <c r="DIW200" s="251"/>
      <c r="DIX200" s="251"/>
      <c r="DIY200" s="251"/>
      <c r="DIZ200" s="251"/>
      <c r="DJA200" s="251"/>
      <c r="DJB200" s="251"/>
      <c r="DJC200" s="251"/>
      <c r="DJD200" s="251"/>
      <c r="DJE200" s="251"/>
      <c r="DJF200" s="251"/>
      <c r="DJG200" s="251"/>
      <c r="DJH200" s="251"/>
      <c r="DJI200" s="251"/>
      <c r="DJJ200" s="251"/>
      <c r="DJK200" s="251"/>
      <c r="DJL200" s="251"/>
      <c r="DJM200" s="251"/>
      <c r="DJN200" s="251"/>
      <c r="DJO200" s="251"/>
      <c r="DJP200" s="251"/>
      <c r="DJQ200" s="251"/>
      <c r="DJR200" s="251"/>
      <c r="DJS200" s="251"/>
      <c r="DJT200" s="251"/>
      <c r="DJU200" s="251"/>
      <c r="DJV200" s="251"/>
      <c r="DJW200" s="251"/>
      <c r="DJX200" s="251"/>
      <c r="DJY200" s="251"/>
      <c r="DJZ200" s="251"/>
      <c r="DKA200" s="251"/>
      <c r="DKB200" s="251"/>
      <c r="DKC200" s="251"/>
      <c r="DKD200" s="251"/>
      <c r="DKE200" s="251"/>
      <c r="DKF200" s="251"/>
      <c r="DKG200" s="251"/>
      <c r="DKH200" s="251"/>
      <c r="DKI200" s="251"/>
      <c r="DKJ200" s="251"/>
      <c r="DKK200" s="251"/>
      <c r="DKL200" s="251"/>
      <c r="DKM200" s="251"/>
      <c r="DKN200" s="251"/>
      <c r="DKO200" s="251"/>
      <c r="DKP200" s="251"/>
      <c r="DKQ200" s="251"/>
      <c r="DKR200" s="251"/>
      <c r="DKS200" s="251"/>
      <c r="DKT200" s="251"/>
      <c r="DKU200" s="251"/>
      <c r="DKV200" s="251"/>
      <c r="DKW200" s="251"/>
      <c r="DKX200" s="251"/>
      <c r="DKY200" s="251"/>
      <c r="DKZ200" s="251"/>
      <c r="DLA200" s="251"/>
      <c r="DLB200" s="251"/>
      <c r="DLC200" s="251"/>
      <c r="DLD200" s="251"/>
      <c r="DLE200" s="251"/>
      <c r="DLF200" s="251"/>
      <c r="DLG200" s="251"/>
      <c r="DLH200" s="251"/>
      <c r="DLI200" s="251"/>
      <c r="DLJ200" s="251"/>
      <c r="DLK200" s="251"/>
      <c r="DLL200" s="251"/>
      <c r="DLM200" s="251"/>
      <c r="DLN200" s="251"/>
      <c r="DLO200" s="251"/>
      <c r="DLP200" s="251"/>
      <c r="DLQ200" s="251"/>
      <c r="DLR200" s="251"/>
      <c r="DLS200" s="251"/>
      <c r="DLT200" s="251"/>
      <c r="DLU200" s="251"/>
      <c r="DLV200" s="251"/>
      <c r="DLW200" s="251"/>
      <c r="DLX200" s="251"/>
      <c r="DLY200" s="251"/>
      <c r="DLZ200" s="251"/>
      <c r="DMA200" s="251"/>
      <c r="DMB200" s="251"/>
      <c r="DMC200" s="251"/>
      <c r="DMD200" s="251"/>
      <c r="DME200" s="251"/>
      <c r="DMF200" s="251"/>
      <c r="DMG200" s="251"/>
      <c r="DMH200" s="251"/>
      <c r="DMI200" s="251"/>
      <c r="DMJ200" s="251"/>
      <c r="DMK200" s="251"/>
      <c r="DML200" s="251"/>
      <c r="DMM200" s="251"/>
      <c r="DMN200" s="251"/>
      <c r="DMO200" s="251"/>
      <c r="DMP200" s="251"/>
      <c r="DMQ200" s="251"/>
      <c r="DMR200" s="251"/>
      <c r="DMS200" s="251"/>
      <c r="DMT200" s="251"/>
      <c r="DMU200" s="251"/>
      <c r="DMV200" s="251"/>
      <c r="DMW200" s="251"/>
      <c r="DMX200" s="251"/>
      <c r="DMY200" s="251"/>
      <c r="DMZ200" s="251"/>
      <c r="DNA200" s="251"/>
      <c r="DNB200" s="251"/>
      <c r="DNC200" s="251"/>
      <c r="DND200" s="251"/>
      <c r="DNE200" s="251"/>
      <c r="DNF200" s="251"/>
      <c r="DNG200" s="251"/>
      <c r="DNH200" s="251"/>
      <c r="DNI200" s="251"/>
      <c r="DNJ200" s="251"/>
      <c r="DNK200" s="251"/>
      <c r="DNL200" s="251"/>
      <c r="DNM200" s="251"/>
      <c r="DNN200" s="251"/>
      <c r="DNO200" s="251"/>
      <c r="DNP200" s="251"/>
      <c r="DNQ200" s="251"/>
      <c r="DNR200" s="251"/>
      <c r="DNS200" s="251"/>
      <c r="DNT200" s="251"/>
      <c r="DNU200" s="251"/>
      <c r="DNV200" s="251"/>
      <c r="DNW200" s="251"/>
      <c r="DNX200" s="251"/>
      <c r="DNY200" s="251"/>
      <c r="DNZ200" s="251"/>
      <c r="DOA200" s="251"/>
      <c r="DOB200" s="251"/>
      <c r="DOC200" s="251"/>
      <c r="DOD200" s="251"/>
      <c r="DOE200" s="251"/>
      <c r="DOF200" s="251"/>
      <c r="DOG200" s="251"/>
      <c r="DOH200" s="251"/>
      <c r="DOI200" s="251"/>
      <c r="DOJ200" s="251"/>
      <c r="DOK200" s="251"/>
      <c r="DOL200" s="251"/>
      <c r="DOM200" s="251"/>
      <c r="DON200" s="251"/>
      <c r="DOO200" s="251"/>
      <c r="DOP200" s="251"/>
      <c r="DOQ200" s="251"/>
      <c r="DOR200" s="251"/>
      <c r="DOS200" s="251"/>
      <c r="DOT200" s="251"/>
      <c r="DOU200" s="251"/>
      <c r="DOV200" s="251"/>
      <c r="DOW200" s="251"/>
      <c r="DOX200" s="251"/>
      <c r="DOY200" s="251"/>
      <c r="DOZ200" s="251"/>
      <c r="DPA200" s="251"/>
      <c r="DPB200" s="251"/>
      <c r="DPC200" s="251"/>
      <c r="DPD200" s="251"/>
      <c r="DPE200" s="251"/>
      <c r="DPF200" s="251"/>
      <c r="DPG200" s="251"/>
      <c r="DPH200" s="251"/>
      <c r="DPI200" s="251"/>
      <c r="DPJ200" s="251"/>
      <c r="DPK200" s="251"/>
      <c r="DPL200" s="251"/>
      <c r="DPM200" s="251"/>
      <c r="DPN200" s="251"/>
      <c r="DPO200" s="251"/>
      <c r="DPP200" s="251"/>
      <c r="DPQ200" s="251"/>
      <c r="DPR200" s="251"/>
      <c r="DPS200" s="251"/>
      <c r="DPT200" s="251"/>
      <c r="DPU200" s="251"/>
      <c r="DPV200" s="251"/>
      <c r="DPW200" s="251"/>
      <c r="DPX200" s="251"/>
      <c r="DPY200" s="251"/>
      <c r="DPZ200" s="251"/>
      <c r="DQA200" s="251"/>
      <c r="DQB200" s="251"/>
      <c r="DQC200" s="251"/>
      <c r="DQD200" s="251"/>
      <c r="DQE200" s="251"/>
      <c r="DQF200" s="251"/>
      <c r="DQG200" s="251"/>
      <c r="DQH200" s="251"/>
      <c r="DQI200" s="251"/>
      <c r="DQJ200" s="251"/>
      <c r="DQK200" s="251"/>
      <c r="DQL200" s="251"/>
      <c r="DQM200" s="251"/>
      <c r="DQN200" s="251"/>
      <c r="DQO200" s="251"/>
      <c r="DQP200" s="251"/>
      <c r="DQQ200" s="251"/>
      <c r="DQR200" s="251"/>
      <c r="DQS200" s="251"/>
      <c r="DQT200" s="251"/>
      <c r="DQU200" s="251"/>
      <c r="DQV200" s="251"/>
      <c r="DQW200" s="251"/>
      <c r="DQX200" s="251"/>
      <c r="DQY200" s="251"/>
      <c r="DQZ200" s="251"/>
      <c r="DRA200" s="251"/>
      <c r="DRB200" s="251"/>
      <c r="DRC200" s="251"/>
      <c r="DRD200" s="251"/>
      <c r="DRE200" s="251"/>
      <c r="DRF200" s="251"/>
      <c r="DRG200" s="251"/>
      <c r="DRH200" s="251"/>
      <c r="DRI200" s="251"/>
      <c r="DRJ200" s="251"/>
      <c r="DRK200" s="251"/>
      <c r="DRL200" s="251"/>
      <c r="DRM200" s="251"/>
      <c r="DRN200" s="251"/>
      <c r="DRO200" s="251"/>
      <c r="DRP200" s="251"/>
      <c r="DRQ200" s="251"/>
      <c r="DRR200" s="251"/>
      <c r="DRS200" s="251"/>
      <c r="DRT200" s="251"/>
      <c r="DRU200" s="251"/>
      <c r="DRV200" s="251"/>
      <c r="DRW200" s="251"/>
      <c r="DRX200" s="251"/>
      <c r="DRY200" s="251"/>
      <c r="DRZ200" s="251"/>
      <c r="DSA200" s="251"/>
      <c r="DSB200" s="251"/>
      <c r="DSC200" s="251"/>
      <c r="DSD200" s="251"/>
      <c r="DSE200" s="251"/>
      <c r="DSF200" s="251"/>
      <c r="DSG200" s="251"/>
      <c r="DSH200" s="251"/>
      <c r="DSI200" s="251"/>
      <c r="DSJ200" s="251"/>
      <c r="DSK200" s="251"/>
      <c r="DSL200" s="251"/>
      <c r="DSM200" s="251"/>
      <c r="DSN200" s="251"/>
      <c r="DSO200" s="251"/>
      <c r="DSP200" s="251"/>
      <c r="DSQ200" s="251"/>
      <c r="DSR200" s="251"/>
      <c r="DSS200" s="251"/>
      <c r="DST200" s="251"/>
      <c r="DSU200" s="251"/>
      <c r="DSV200" s="251"/>
      <c r="DSW200" s="251"/>
      <c r="DSX200" s="251"/>
      <c r="DSY200" s="251"/>
      <c r="DSZ200" s="251"/>
      <c r="DTA200" s="251"/>
      <c r="DTB200" s="251"/>
      <c r="DTC200" s="251"/>
      <c r="DTD200" s="251"/>
      <c r="DTE200" s="251"/>
      <c r="DTF200" s="251"/>
      <c r="DTG200" s="251"/>
      <c r="DTH200" s="251"/>
      <c r="DTI200" s="251"/>
      <c r="DTJ200" s="251"/>
      <c r="DTK200" s="251"/>
      <c r="DTL200" s="251"/>
      <c r="DTM200" s="251"/>
      <c r="DTN200" s="251"/>
      <c r="DTO200" s="251"/>
      <c r="DTP200" s="251"/>
      <c r="DTQ200" s="251"/>
      <c r="DTR200" s="251"/>
      <c r="DTS200" s="251"/>
      <c r="DTT200" s="251"/>
      <c r="DTU200" s="251"/>
      <c r="DTV200" s="251"/>
      <c r="DTW200" s="251"/>
      <c r="DTX200" s="251"/>
      <c r="DTY200" s="251"/>
      <c r="DTZ200" s="251"/>
      <c r="DUA200" s="251"/>
      <c r="DUB200" s="251"/>
      <c r="DUC200" s="251"/>
      <c r="DUD200" s="251"/>
      <c r="DUE200" s="251"/>
      <c r="DUF200" s="251"/>
      <c r="DUG200" s="251"/>
      <c r="DUH200" s="251"/>
      <c r="DUI200" s="251"/>
      <c r="DUJ200" s="251"/>
      <c r="DUK200" s="251"/>
      <c r="DUL200" s="251"/>
      <c r="DUM200" s="251"/>
      <c r="DUN200" s="251"/>
      <c r="DUO200" s="251"/>
      <c r="DUP200" s="251"/>
      <c r="DUQ200" s="251"/>
      <c r="DUR200" s="251"/>
      <c r="DUS200" s="251"/>
      <c r="DUT200" s="251"/>
      <c r="DUU200" s="251"/>
      <c r="DUV200" s="251"/>
      <c r="DUW200" s="251"/>
      <c r="DUX200" s="251"/>
      <c r="DUY200" s="251"/>
      <c r="DUZ200" s="251"/>
      <c r="DVA200" s="251"/>
      <c r="DVB200" s="251"/>
      <c r="DVC200" s="251"/>
      <c r="DVD200" s="251"/>
      <c r="DVE200" s="251"/>
      <c r="DVF200" s="251"/>
      <c r="DVG200" s="251"/>
      <c r="DVH200" s="251"/>
      <c r="DVI200" s="251"/>
      <c r="DVJ200" s="251"/>
      <c r="DVK200" s="251"/>
      <c r="DVL200" s="251"/>
      <c r="DVM200" s="251"/>
      <c r="DVN200" s="251"/>
      <c r="DVO200" s="251"/>
      <c r="DVP200" s="251"/>
      <c r="DVQ200" s="251"/>
      <c r="DVR200" s="251"/>
      <c r="DVS200" s="251"/>
      <c r="DVT200" s="251"/>
      <c r="DVU200" s="251"/>
      <c r="DVV200" s="251"/>
      <c r="DVW200" s="251"/>
      <c r="DVX200" s="251"/>
      <c r="DVY200" s="251"/>
      <c r="DVZ200" s="251"/>
      <c r="DWA200" s="251"/>
      <c r="DWB200" s="251"/>
      <c r="DWC200" s="251"/>
      <c r="DWD200" s="251"/>
      <c r="DWE200" s="251"/>
      <c r="DWF200" s="251"/>
      <c r="DWG200" s="251"/>
      <c r="DWH200" s="251"/>
      <c r="DWI200" s="251"/>
      <c r="DWJ200" s="251"/>
      <c r="DWK200" s="251"/>
      <c r="DWL200" s="251"/>
      <c r="DWM200" s="251"/>
      <c r="DWN200" s="251"/>
      <c r="DWO200" s="251"/>
      <c r="DWP200" s="251"/>
      <c r="DWQ200" s="251"/>
      <c r="DWR200" s="251"/>
      <c r="DWS200" s="251"/>
      <c r="DWT200" s="251"/>
      <c r="DWU200" s="251"/>
      <c r="DWV200" s="251"/>
      <c r="DWW200" s="251"/>
      <c r="DWX200" s="251"/>
      <c r="DWY200" s="251"/>
      <c r="DWZ200" s="251"/>
      <c r="DXA200" s="251"/>
      <c r="DXB200" s="251"/>
      <c r="DXC200" s="251"/>
      <c r="DXD200" s="251"/>
      <c r="DXE200" s="251"/>
      <c r="DXF200" s="251"/>
      <c r="DXG200" s="251"/>
      <c r="DXH200" s="251"/>
      <c r="DXI200" s="251"/>
      <c r="DXJ200" s="251"/>
      <c r="DXK200" s="251"/>
      <c r="DXL200" s="251"/>
      <c r="DXM200" s="251"/>
      <c r="DXN200" s="251"/>
      <c r="DXO200" s="251"/>
      <c r="DXP200" s="251"/>
      <c r="DXQ200" s="251"/>
      <c r="DXR200" s="251"/>
      <c r="DXS200" s="251"/>
      <c r="DXT200" s="251"/>
      <c r="DXU200" s="251"/>
      <c r="DXV200" s="251"/>
      <c r="DXW200" s="251"/>
      <c r="DXX200" s="251"/>
      <c r="DXY200" s="251"/>
      <c r="DXZ200" s="251"/>
      <c r="DYA200" s="251"/>
      <c r="DYB200" s="251"/>
      <c r="DYC200" s="251"/>
      <c r="DYD200" s="251"/>
      <c r="DYE200" s="251"/>
      <c r="DYF200" s="251"/>
      <c r="DYG200" s="251"/>
      <c r="DYH200" s="251"/>
      <c r="DYI200" s="251"/>
      <c r="DYJ200" s="251"/>
      <c r="DYK200" s="251"/>
      <c r="DYL200" s="251"/>
      <c r="DYM200" s="251"/>
      <c r="DYN200" s="251"/>
      <c r="DYO200" s="251"/>
      <c r="DYP200" s="251"/>
      <c r="DYQ200" s="251"/>
      <c r="DYR200" s="251"/>
      <c r="DYS200" s="251"/>
      <c r="DYT200" s="251"/>
      <c r="DYU200" s="251"/>
      <c r="DYV200" s="251"/>
      <c r="DYW200" s="251"/>
      <c r="DYX200" s="251"/>
      <c r="DYY200" s="251"/>
      <c r="DYZ200" s="251"/>
      <c r="DZA200" s="251"/>
      <c r="DZB200" s="251"/>
      <c r="DZC200" s="251"/>
      <c r="DZD200" s="251"/>
      <c r="DZE200" s="251"/>
      <c r="DZF200" s="251"/>
      <c r="DZG200" s="251"/>
      <c r="DZH200" s="251"/>
      <c r="DZI200" s="251"/>
      <c r="DZJ200" s="251"/>
      <c r="DZK200" s="251"/>
      <c r="DZL200" s="251"/>
      <c r="DZM200" s="251"/>
      <c r="DZN200" s="251"/>
      <c r="DZO200" s="251"/>
      <c r="DZP200" s="251"/>
      <c r="DZQ200" s="251"/>
      <c r="DZR200" s="251"/>
      <c r="DZS200" s="251"/>
      <c r="DZT200" s="251"/>
      <c r="DZU200" s="251"/>
      <c r="DZV200" s="251"/>
      <c r="DZW200" s="251"/>
      <c r="DZX200" s="251"/>
      <c r="DZY200" s="251"/>
      <c r="DZZ200" s="251"/>
      <c r="EAA200" s="251"/>
      <c r="EAB200" s="251"/>
      <c r="EAC200" s="251"/>
      <c r="EAD200" s="251"/>
      <c r="EAE200" s="251"/>
      <c r="EAF200" s="251"/>
      <c r="EAG200" s="251"/>
      <c r="EAH200" s="251"/>
      <c r="EAI200" s="251"/>
      <c r="EAJ200" s="251"/>
      <c r="EAK200" s="251"/>
      <c r="EAL200" s="251"/>
      <c r="EAM200" s="251"/>
      <c r="EAN200" s="251"/>
      <c r="EAO200" s="251"/>
      <c r="EAP200" s="251"/>
      <c r="EAQ200" s="251"/>
      <c r="EAR200" s="251"/>
      <c r="EAS200" s="251"/>
      <c r="EAT200" s="251"/>
      <c r="EAU200" s="251"/>
      <c r="EAV200" s="251"/>
      <c r="EAW200" s="251"/>
      <c r="EAX200" s="251"/>
      <c r="EAY200" s="251"/>
      <c r="EAZ200" s="251"/>
      <c r="EBA200" s="251"/>
      <c r="EBB200" s="251"/>
      <c r="EBC200" s="251"/>
      <c r="EBD200" s="251"/>
      <c r="EBE200" s="251"/>
      <c r="EBF200" s="251"/>
      <c r="EBG200" s="251"/>
      <c r="EBH200" s="251"/>
      <c r="EBI200" s="251"/>
      <c r="EBJ200" s="251"/>
      <c r="EBK200" s="251"/>
      <c r="EBL200" s="251"/>
      <c r="EBM200" s="251"/>
      <c r="EBN200" s="251"/>
      <c r="EBO200" s="251"/>
      <c r="EBP200" s="251"/>
      <c r="EBQ200" s="251"/>
      <c r="EBR200" s="251"/>
      <c r="EBS200" s="251"/>
      <c r="EBT200" s="251"/>
      <c r="EBU200" s="251"/>
      <c r="EBV200" s="251"/>
      <c r="EBW200" s="251"/>
      <c r="EBX200" s="251"/>
      <c r="EBY200" s="251"/>
      <c r="EBZ200" s="251"/>
      <c r="ECA200" s="251"/>
      <c r="ECB200" s="251"/>
      <c r="ECC200" s="251"/>
      <c r="ECD200" s="251"/>
      <c r="ECE200" s="251"/>
      <c r="ECF200" s="251"/>
      <c r="ECG200" s="251"/>
      <c r="ECH200" s="251"/>
      <c r="ECI200" s="251"/>
      <c r="ECJ200" s="251"/>
      <c r="ECK200" s="251"/>
      <c r="ECL200" s="251"/>
      <c r="ECM200" s="251"/>
      <c r="ECN200" s="251"/>
      <c r="ECO200" s="251"/>
      <c r="ECP200" s="251"/>
      <c r="ECQ200" s="251"/>
      <c r="ECR200" s="251"/>
      <c r="ECS200" s="251"/>
      <c r="ECT200" s="251"/>
      <c r="ECU200" s="251"/>
      <c r="ECV200" s="251"/>
      <c r="ECW200" s="251"/>
      <c r="ECX200" s="251"/>
      <c r="ECY200" s="251"/>
      <c r="ECZ200" s="251"/>
      <c r="EDA200" s="251"/>
      <c r="EDB200" s="251"/>
      <c r="EDC200" s="251"/>
      <c r="EDD200" s="251"/>
      <c r="EDE200" s="251"/>
      <c r="EDF200" s="251"/>
      <c r="EDG200" s="251"/>
      <c r="EDH200" s="251"/>
      <c r="EDI200" s="251"/>
      <c r="EDJ200" s="251"/>
      <c r="EDK200" s="251"/>
      <c r="EDL200" s="251"/>
      <c r="EDM200" s="251"/>
      <c r="EDN200" s="251"/>
      <c r="EDO200" s="251"/>
      <c r="EDP200" s="251"/>
      <c r="EDQ200" s="251"/>
      <c r="EDR200" s="251"/>
      <c r="EDS200" s="251"/>
      <c r="EDT200" s="251"/>
      <c r="EDU200" s="251"/>
      <c r="EDV200" s="251"/>
      <c r="EDW200" s="251"/>
      <c r="EDX200" s="251"/>
      <c r="EDY200" s="251"/>
      <c r="EDZ200" s="251"/>
      <c r="EEA200" s="251"/>
      <c r="EEB200" s="251"/>
      <c r="EEC200" s="251"/>
      <c r="EED200" s="251"/>
      <c r="EEE200" s="251"/>
      <c r="EEF200" s="251"/>
      <c r="EEG200" s="251"/>
      <c r="EEH200" s="251"/>
      <c r="EEI200" s="251"/>
      <c r="EEJ200" s="251"/>
      <c r="EEK200" s="251"/>
      <c r="EEL200" s="251"/>
      <c r="EEM200" s="251"/>
      <c r="EEN200" s="251"/>
      <c r="EEO200" s="251"/>
      <c r="EEP200" s="251"/>
      <c r="EEQ200" s="251"/>
      <c r="EER200" s="251"/>
      <c r="EES200" s="251"/>
      <c r="EET200" s="251"/>
      <c r="EEU200" s="251"/>
      <c r="EEV200" s="251"/>
      <c r="EEW200" s="251"/>
      <c r="EEX200" s="251"/>
      <c r="EEY200" s="251"/>
      <c r="EEZ200" s="251"/>
      <c r="EFA200" s="251"/>
      <c r="EFB200" s="251"/>
      <c r="EFC200" s="251"/>
      <c r="EFD200" s="251"/>
      <c r="EFE200" s="251"/>
      <c r="EFF200" s="251"/>
      <c r="EFG200" s="251"/>
      <c r="EFH200" s="251"/>
      <c r="EFI200" s="251"/>
      <c r="EFJ200" s="251"/>
      <c r="EFK200" s="251"/>
      <c r="EFL200" s="251"/>
      <c r="EFM200" s="251"/>
      <c r="EFN200" s="251"/>
      <c r="EFO200" s="251"/>
      <c r="EFP200" s="251"/>
      <c r="EFQ200" s="251"/>
      <c r="EFR200" s="251"/>
      <c r="EFS200" s="251"/>
      <c r="EFT200" s="251"/>
      <c r="EFU200" s="251"/>
      <c r="EFV200" s="251"/>
      <c r="EFW200" s="251"/>
      <c r="EFX200" s="251"/>
      <c r="EFY200" s="251"/>
      <c r="EFZ200" s="251"/>
      <c r="EGA200" s="251"/>
      <c r="EGB200" s="251"/>
      <c r="EGC200" s="251"/>
      <c r="EGD200" s="251"/>
      <c r="EGE200" s="251"/>
      <c r="EGF200" s="251"/>
      <c r="EGG200" s="251"/>
      <c r="EGH200" s="251"/>
      <c r="EGI200" s="251"/>
      <c r="EGJ200" s="251"/>
      <c r="EGK200" s="251"/>
      <c r="EGL200" s="251"/>
      <c r="EGM200" s="251"/>
      <c r="EGN200" s="251"/>
      <c r="EGO200" s="251"/>
      <c r="EGP200" s="251"/>
      <c r="EGQ200" s="251"/>
      <c r="EGR200" s="251"/>
      <c r="EGS200" s="251"/>
      <c r="EGT200" s="251"/>
      <c r="EGU200" s="251"/>
      <c r="EGV200" s="251"/>
      <c r="EGW200" s="251"/>
      <c r="EGX200" s="251"/>
      <c r="EGY200" s="251"/>
      <c r="EGZ200" s="251"/>
      <c r="EHA200" s="251"/>
      <c r="EHB200" s="251"/>
      <c r="EHC200" s="251"/>
      <c r="EHD200" s="251"/>
      <c r="EHE200" s="251"/>
      <c r="EHF200" s="251"/>
      <c r="EHG200" s="251"/>
      <c r="EHH200" s="251"/>
      <c r="EHI200" s="251"/>
      <c r="EHJ200" s="251"/>
      <c r="EHK200" s="251"/>
      <c r="EHL200" s="251"/>
      <c r="EHM200" s="251"/>
      <c r="EHN200" s="251"/>
      <c r="EHO200" s="251"/>
      <c r="EHP200" s="251"/>
      <c r="EHQ200" s="251"/>
      <c r="EHR200" s="251"/>
      <c r="EHS200" s="251"/>
      <c r="EHT200" s="251"/>
      <c r="EHU200" s="251"/>
      <c r="EHV200" s="251"/>
      <c r="EHW200" s="251"/>
      <c r="EHX200" s="251"/>
      <c r="EHY200" s="251"/>
      <c r="EHZ200" s="251"/>
      <c r="EIA200" s="251"/>
      <c r="EIB200" s="251"/>
      <c r="EIC200" s="251"/>
      <c r="EID200" s="251"/>
      <c r="EIE200" s="251"/>
      <c r="EIF200" s="251"/>
      <c r="EIG200" s="251"/>
      <c r="EIH200" s="251"/>
      <c r="EII200" s="251"/>
      <c r="EIJ200" s="251"/>
      <c r="EIK200" s="251"/>
      <c r="EIL200" s="251"/>
      <c r="EIM200" s="251"/>
      <c r="EIN200" s="251"/>
      <c r="EIO200" s="251"/>
      <c r="EIP200" s="251"/>
      <c r="EIQ200" s="251"/>
      <c r="EIR200" s="251"/>
      <c r="EIS200" s="251"/>
      <c r="EIT200" s="251"/>
      <c r="EIU200" s="251"/>
      <c r="EIV200" s="251"/>
      <c r="EIW200" s="251"/>
      <c r="EIX200" s="251"/>
      <c r="EIY200" s="251"/>
      <c r="EIZ200" s="251"/>
      <c r="EJA200" s="251"/>
      <c r="EJB200" s="251"/>
      <c r="EJC200" s="251"/>
      <c r="EJD200" s="251"/>
      <c r="EJE200" s="251"/>
      <c r="EJF200" s="251"/>
      <c r="EJG200" s="251"/>
      <c r="EJH200" s="251"/>
      <c r="EJI200" s="251"/>
      <c r="EJJ200" s="251"/>
      <c r="EJK200" s="251"/>
      <c r="EJL200" s="251"/>
      <c r="EJM200" s="251"/>
      <c r="EJN200" s="251"/>
      <c r="EJO200" s="251"/>
      <c r="EJP200" s="251"/>
      <c r="EJQ200" s="251"/>
      <c r="EJR200" s="251"/>
      <c r="EJS200" s="251"/>
      <c r="EJT200" s="251"/>
      <c r="EJU200" s="251"/>
      <c r="EJV200" s="251"/>
      <c r="EJW200" s="251"/>
      <c r="EJX200" s="251"/>
      <c r="EJY200" s="251"/>
      <c r="EJZ200" s="251"/>
      <c r="EKA200" s="251"/>
      <c r="EKB200" s="251"/>
      <c r="EKC200" s="251"/>
      <c r="EKD200" s="251"/>
      <c r="EKE200" s="251"/>
      <c r="EKF200" s="251"/>
      <c r="EKG200" s="251"/>
      <c r="EKH200" s="251"/>
      <c r="EKI200" s="251"/>
      <c r="EKJ200" s="251"/>
      <c r="EKK200" s="251"/>
      <c r="EKL200" s="251"/>
      <c r="EKM200" s="251"/>
      <c r="EKN200" s="251"/>
      <c r="EKO200" s="251"/>
      <c r="EKP200" s="251"/>
      <c r="EKQ200" s="251"/>
      <c r="EKR200" s="251"/>
      <c r="EKS200" s="251"/>
      <c r="EKT200" s="251"/>
      <c r="EKU200" s="251"/>
      <c r="EKV200" s="251"/>
      <c r="EKW200" s="251"/>
      <c r="EKX200" s="251"/>
      <c r="EKY200" s="251"/>
      <c r="EKZ200" s="251"/>
      <c r="ELA200" s="251"/>
      <c r="ELB200" s="251"/>
      <c r="ELC200" s="251"/>
      <c r="ELD200" s="251"/>
      <c r="ELE200" s="251"/>
      <c r="ELF200" s="251"/>
      <c r="ELG200" s="251"/>
      <c r="ELH200" s="251"/>
      <c r="ELI200" s="251"/>
      <c r="ELJ200" s="251"/>
      <c r="ELK200" s="251"/>
      <c r="ELL200" s="251"/>
      <c r="ELM200" s="251"/>
      <c r="ELN200" s="251"/>
      <c r="ELO200" s="251"/>
      <c r="ELP200" s="251"/>
      <c r="ELQ200" s="251"/>
      <c r="ELR200" s="251"/>
      <c r="ELS200" s="251"/>
      <c r="ELT200" s="251"/>
      <c r="ELU200" s="251"/>
      <c r="ELV200" s="251"/>
      <c r="ELW200" s="251"/>
      <c r="ELX200" s="251"/>
      <c r="ELY200" s="251"/>
      <c r="ELZ200" s="251"/>
      <c r="EMA200" s="251"/>
      <c r="EMB200" s="251"/>
      <c r="EMC200" s="251"/>
      <c r="EMD200" s="251"/>
      <c r="EME200" s="251"/>
      <c r="EMF200" s="251"/>
      <c r="EMG200" s="251"/>
      <c r="EMH200" s="251"/>
      <c r="EMI200" s="251"/>
      <c r="EMJ200" s="251"/>
      <c r="EMK200" s="251"/>
      <c r="EML200" s="251"/>
      <c r="EMM200" s="251"/>
      <c r="EMN200" s="251"/>
      <c r="EMO200" s="251"/>
      <c r="EMP200" s="251"/>
      <c r="EMQ200" s="251"/>
      <c r="EMR200" s="251"/>
      <c r="EMS200" s="251"/>
      <c r="EMT200" s="251"/>
      <c r="EMU200" s="251"/>
      <c r="EMV200" s="251"/>
      <c r="EMW200" s="251"/>
      <c r="EMX200" s="251"/>
      <c r="EMY200" s="251"/>
      <c r="EMZ200" s="251"/>
      <c r="ENA200" s="251"/>
      <c r="ENB200" s="251"/>
      <c r="ENC200" s="251"/>
      <c r="END200" s="251"/>
      <c r="ENE200" s="251"/>
      <c r="ENF200" s="251"/>
      <c r="ENG200" s="251"/>
      <c r="ENH200" s="251"/>
      <c r="ENI200" s="251"/>
      <c r="ENJ200" s="251"/>
      <c r="ENK200" s="251"/>
      <c r="ENL200" s="251"/>
      <c r="ENM200" s="251"/>
      <c r="ENN200" s="251"/>
      <c r="ENO200" s="251"/>
      <c r="ENP200" s="251"/>
      <c r="ENQ200" s="251"/>
      <c r="ENR200" s="251"/>
      <c r="ENS200" s="251"/>
      <c r="ENT200" s="251"/>
      <c r="ENU200" s="251"/>
      <c r="ENV200" s="251"/>
      <c r="ENW200" s="251"/>
      <c r="ENX200" s="251"/>
      <c r="ENY200" s="251"/>
      <c r="ENZ200" s="251"/>
      <c r="EOA200" s="251"/>
      <c r="EOB200" s="251"/>
      <c r="EOC200" s="251"/>
      <c r="EOD200" s="251"/>
      <c r="EOE200" s="251"/>
      <c r="EOF200" s="251"/>
      <c r="EOG200" s="251"/>
      <c r="EOH200" s="251"/>
      <c r="EOI200" s="251"/>
      <c r="EOJ200" s="251"/>
      <c r="EOK200" s="251"/>
      <c r="EOL200" s="251"/>
      <c r="EOM200" s="251"/>
      <c r="EON200" s="251"/>
      <c r="EOO200" s="251"/>
      <c r="EOP200" s="251"/>
      <c r="EOQ200" s="251"/>
      <c r="EOR200" s="251"/>
      <c r="EOS200" s="251"/>
      <c r="EOT200" s="251"/>
      <c r="EOU200" s="251"/>
      <c r="EOV200" s="251"/>
      <c r="EOW200" s="251"/>
      <c r="EOX200" s="251"/>
      <c r="EOY200" s="251"/>
      <c r="EOZ200" s="251"/>
      <c r="EPA200" s="251"/>
      <c r="EPB200" s="251"/>
      <c r="EPC200" s="251"/>
      <c r="EPD200" s="251"/>
      <c r="EPE200" s="251"/>
      <c r="EPF200" s="251"/>
      <c r="EPG200" s="251"/>
      <c r="EPH200" s="251"/>
      <c r="EPI200" s="251"/>
      <c r="EPJ200" s="251"/>
      <c r="EPK200" s="251"/>
      <c r="EPL200" s="251"/>
      <c r="EPM200" s="251"/>
      <c r="EPN200" s="251"/>
      <c r="EPO200" s="251"/>
      <c r="EPP200" s="251"/>
      <c r="EPQ200" s="251"/>
      <c r="EPR200" s="251"/>
      <c r="EPS200" s="251"/>
      <c r="EPT200" s="251"/>
      <c r="EPU200" s="251"/>
      <c r="EPV200" s="251"/>
      <c r="EPW200" s="251"/>
      <c r="EPX200" s="251"/>
      <c r="EPY200" s="251"/>
      <c r="EPZ200" s="251"/>
      <c r="EQA200" s="251"/>
      <c r="EQB200" s="251"/>
      <c r="EQC200" s="251"/>
      <c r="EQD200" s="251"/>
      <c r="EQE200" s="251"/>
      <c r="EQF200" s="251"/>
      <c r="EQG200" s="251"/>
      <c r="EQH200" s="251"/>
      <c r="EQI200" s="251"/>
      <c r="EQJ200" s="251"/>
      <c r="EQK200" s="251"/>
      <c r="EQL200" s="251"/>
      <c r="EQM200" s="251"/>
      <c r="EQN200" s="251"/>
      <c r="EQO200" s="251"/>
      <c r="EQP200" s="251"/>
      <c r="EQQ200" s="251"/>
      <c r="EQR200" s="251"/>
      <c r="EQS200" s="251"/>
      <c r="EQT200" s="251"/>
      <c r="EQU200" s="251"/>
      <c r="EQV200" s="251"/>
      <c r="EQW200" s="251"/>
      <c r="EQX200" s="251"/>
      <c r="EQY200" s="251"/>
      <c r="EQZ200" s="251"/>
      <c r="ERA200" s="251"/>
      <c r="ERB200" s="251"/>
      <c r="ERC200" s="251"/>
      <c r="ERD200" s="251"/>
      <c r="ERE200" s="251"/>
      <c r="ERF200" s="251"/>
      <c r="ERG200" s="251"/>
      <c r="ERH200" s="251"/>
      <c r="ERI200" s="251"/>
      <c r="ERJ200" s="251"/>
      <c r="ERK200" s="251"/>
      <c r="ERL200" s="251"/>
      <c r="ERM200" s="251"/>
      <c r="ERN200" s="251"/>
      <c r="ERO200" s="251"/>
      <c r="ERP200" s="251"/>
      <c r="ERQ200" s="251"/>
      <c r="ERR200" s="251"/>
      <c r="ERS200" s="251"/>
      <c r="ERT200" s="251"/>
      <c r="ERU200" s="251"/>
      <c r="ERV200" s="251"/>
      <c r="ERW200" s="251"/>
      <c r="ERX200" s="251"/>
      <c r="ERY200" s="251"/>
      <c r="ERZ200" s="251"/>
      <c r="ESA200" s="251"/>
      <c r="ESB200" s="251"/>
      <c r="ESC200" s="251"/>
      <c r="ESD200" s="251"/>
      <c r="ESE200" s="251"/>
      <c r="ESF200" s="251"/>
      <c r="ESG200" s="251"/>
      <c r="ESH200" s="251"/>
      <c r="ESI200" s="251"/>
      <c r="ESJ200" s="251"/>
      <c r="ESK200" s="251"/>
      <c r="ESL200" s="251"/>
      <c r="ESM200" s="251"/>
      <c r="ESN200" s="251"/>
      <c r="ESO200" s="251"/>
      <c r="ESP200" s="251"/>
      <c r="ESQ200" s="251"/>
      <c r="ESR200" s="251"/>
      <c r="ESS200" s="251"/>
      <c r="EST200" s="251"/>
      <c r="ESU200" s="251"/>
      <c r="ESV200" s="251"/>
      <c r="ESW200" s="251"/>
      <c r="ESX200" s="251"/>
      <c r="ESY200" s="251"/>
      <c r="ESZ200" s="251"/>
      <c r="ETA200" s="251"/>
      <c r="ETB200" s="251"/>
      <c r="ETC200" s="251"/>
      <c r="ETD200" s="251"/>
      <c r="ETE200" s="251"/>
      <c r="ETF200" s="251"/>
      <c r="ETG200" s="251"/>
      <c r="ETH200" s="251"/>
      <c r="ETI200" s="251"/>
      <c r="ETJ200" s="251"/>
      <c r="ETK200" s="251"/>
      <c r="ETL200" s="251"/>
      <c r="ETM200" s="251"/>
      <c r="ETN200" s="251"/>
      <c r="ETO200" s="251"/>
      <c r="ETP200" s="251"/>
      <c r="ETQ200" s="251"/>
      <c r="ETR200" s="251"/>
      <c r="ETS200" s="251"/>
      <c r="ETT200" s="251"/>
      <c r="ETU200" s="251"/>
      <c r="ETV200" s="251"/>
      <c r="ETW200" s="251"/>
      <c r="ETX200" s="251"/>
      <c r="ETY200" s="251"/>
      <c r="ETZ200" s="251"/>
      <c r="EUA200" s="251"/>
      <c r="EUB200" s="251"/>
      <c r="EUC200" s="251"/>
      <c r="EUD200" s="251"/>
      <c r="EUE200" s="251"/>
      <c r="EUF200" s="251"/>
      <c r="EUG200" s="251"/>
      <c r="EUH200" s="251"/>
      <c r="EUI200" s="251"/>
      <c r="EUJ200" s="251"/>
      <c r="EUK200" s="251"/>
      <c r="EUL200" s="251"/>
      <c r="EUM200" s="251"/>
      <c r="EUN200" s="251"/>
      <c r="EUO200" s="251"/>
      <c r="EUP200" s="251"/>
      <c r="EUQ200" s="251"/>
      <c r="EUR200" s="251"/>
      <c r="EUS200" s="251"/>
      <c r="EUT200" s="251"/>
      <c r="EUU200" s="251"/>
      <c r="EUV200" s="251"/>
      <c r="EUW200" s="251"/>
      <c r="EUX200" s="251"/>
      <c r="EUY200" s="251"/>
      <c r="EUZ200" s="251"/>
      <c r="EVA200" s="251"/>
      <c r="EVB200" s="251"/>
      <c r="EVC200" s="251"/>
      <c r="EVD200" s="251"/>
      <c r="EVE200" s="251"/>
      <c r="EVF200" s="251"/>
      <c r="EVG200" s="251"/>
      <c r="EVH200" s="251"/>
      <c r="EVI200" s="251"/>
      <c r="EVJ200" s="251"/>
      <c r="EVK200" s="251"/>
      <c r="EVL200" s="251"/>
      <c r="EVM200" s="251"/>
      <c r="EVN200" s="251"/>
      <c r="EVO200" s="251"/>
      <c r="EVP200" s="251"/>
      <c r="EVQ200" s="251"/>
      <c r="EVR200" s="251"/>
      <c r="EVS200" s="251"/>
      <c r="EVT200" s="251"/>
      <c r="EVU200" s="251"/>
      <c r="EVV200" s="251"/>
      <c r="EVW200" s="251"/>
      <c r="EVX200" s="251"/>
      <c r="EVY200" s="251"/>
      <c r="EVZ200" s="251"/>
      <c r="EWA200" s="251"/>
      <c r="EWB200" s="251"/>
      <c r="EWC200" s="251"/>
      <c r="EWD200" s="251"/>
      <c r="EWE200" s="251"/>
      <c r="EWF200" s="251"/>
      <c r="EWG200" s="251"/>
      <c r="EWH200" s="251"/>
      <c r="EWI200" s="251"/>
      <c r="EWJ200" s="251"/>
      <c r="EWK200" s="251"/>
      <c r="EWL200" s="251"/>
      <c r="EWM200" s="251"/>
      <c r="EWN200" s="251"/>
      <c r="EWO200" s="251"/>
      <c r="EWP200" s="251"/>
      <c r="EWQ200" s="251"/>
      <c r="EWR200" s="251"/>
      <c r="EWS200" s="251"/>
      <c r="EWT200" s="251"/>
      <c r="EWU200" s="251"/>
      <c r="EWV200" s="251"/>
      <c r="EWW200" s="251"/>
      <c r="EWX200" s="251"/>
      <c r="EWY200" s="251"/>
      <c r="EWZ200" s="251"/>
      <c r="EXA200" s="251"/>
      <c r="EXB200" s="251"/>
      <c r="EXC200" s="251"/>
      <c r="EXD200" s="251"/>
      <c r="EXE200" s="251"/>
      <c r="EXF200" s="251"/>
      <c r="EXG200" s="251"/>
      <c r="EXH200" s="251"/>
      <c r="EXI200" s="251"/>
      <c r="EXJ200" s="251"/>
      <c r="EXK200" s="251"/>
      <c r="EXL200" s="251"/>
      <c r="EXM200" s="251"/>
      <c r="EXN200" s="251"/>
      <c r="EXO200" s="251"/>
      <c r="EXP200" s="251"/>
      <c r="EXQ200" s="251"/>
      <c r="EXR200" s="251"/>
      <c r="EXS200" s="251"/>
      <c r="EXT200" s="251"/>
      <c r="EXU200" s="251"/>
      <c r="EXV200" s="251"/>
      <c r="EXW200" s="251"/>
      <c r="EXX200" s="251"/>
      <c r="EXY200" s="251"/>
      <c r="EXZ200" s="251"/>
      <c r="EYA200" s="251"/>
      <c r="EYB200" s="251"/>
      <c r="EYC200" s="251"/>
      <c r="EYD200" s="251"/>
      <c r="EYE200" s="251"/>
      <c r="EYF200" s="251"/>
      <c r="EYG200" s="251"/>
      <c r="EYH200" s="251"/>
      <c r="EYI200" s="251"/>
      <c r="EYJ200" s="251"/>
      <c r="EYK200" s="251"/>
      <c r="EYL200" s="251"/>
      <c r="EYM200" s="251"/>
      <c r="EYN200" s="251"/>
      <c r="EYO200" s="251"/>
      <c r="EYP200" s="251"/>
      <c r="EYQ200" s="251"/>
      <c r="EYR200" s="251"/>
      <c r="EYS200" s="251"/>
      <c r="EYT200" s="251"/>
      <c r="EYU200" s="251"/>
      <c r="EYV200" s="251"/>
      <c r="EYW200" s="251"/>
      <c r="EYX200" s="251"/>
      <c r="EYY200" s="251"/>
      <c r="EYZ200" s="251"/>
      <c r="EZA200" s="251"/>
      <c r="EZB200" s="251"/>
      <c r="EZC200" s="251"/>
      <c r="EZD200" s="251"/>
      <c r="EZE200" s="251"/>
      <c r="EZF200" s="251"/>
      <c r="EZG200" s="251"/>
      <c r="EZH200" s="251"/>
      <c r="EZI200" s="251"/>
      <c r="EZJ200" s="251"/>
      <c r="EZK200" s="251"/>
      <c r="EZL200" s="251"/>
      <c r="EZM200" s="251"/>
      <c r="EZN200" s="251"/>
      <c r="EZO200" s="251"/>
      <c r="EZP200" s="251"/>
      <c r="EZQ200" s="251"/>
      <c r="EZR200" s="251"/>
      <c r="EZS200" s="251"/>
      <c r="EZT200" s="251"/>
      <c r="EZU200" s="251"/>
      <c r="EZV200" s="251"/>
      <c r="EZW200" s="251"/>
      <c r="EZX200" s="251"/>
      <c r="EZY200" s="251"/>
      <c r="EZZ200" s="251"/>
      <c r="FAA200" s="251"/>
      <c r="FAB200" s="251"/>
      <c r="FAC200" s="251"/>
      <c r="FAD200" s="251"/>
      <c r="FAE200" s="251"/>
      <c r="FAF200" s="251"/>
      <c r="FAG200" s="251"/>
      <c r="FAH200" s="251"/>
      <c r="FAI200" s="251"/>
      <c r="FAJ200" s="251"/>
      <c r="FAK200" s="251"/>
      <c r="FAL200" s="251"/>
      <c r="FAM200" s="251"/>
      <c r="FAN200" s="251"/>
      <c r="FAO200" s="251"/>
      <c r="FAP200" s="251"/>
      <c r="FAQ200" s="251"/>
      <c r="FAR200" s="251"/>
      <c r="FAS200" s="251"/>
      <c r="FAT200" s="251"/>
      <c r="FAU200" s="251"/>
      <c r="FAV200" s="251"/>
      <c r="FAW200" s="251"/>
      <c r="FAX200" s="251"/>
      <c r="FAY200" s="251"/>
      <c r="FAZ200" s="251"/>
      <c r="FBA200" s="251"/>
      <c r="FBB200" s="251"/>
      <c r="FBC200" s="251"/>
      <c r="FBD200" s="251"/>
      <c r="FBE200" s="251"/>
      <c r="FBF200" s="251"/>
      <c r="FBG200" s="251"/>
      <c r="FBH200" s="251"/>
      <c r="FBI200" s="251"/>
      <c r="FBJ200" s="251"/>
      <c r="FBK200" s="251"/>
      <c r="FBL200" s="251"/>
      <c r="FBM200" s="251"/>
      <c r="FBN200" s="251"/>
      <c r="FBO200" s="251"/>
      <c r="FBP200" s="251"/>
      <c r="FBQ200" s="251"/>
      <c r="FBR200" s="251"/>
      <c r="FBS200" s="251"/>
      <c r="FBT200" s="251"/>
      <c r="FBU200" s="251"/>
      <c r="FBV200" s="251"/>
      <c r="FBW200" s="251"/>
      <c r="FBX200" s="251"/>
      <c r="FBY200" s="251"/>
      <c r="FBZ200" s="251"/>
      <c r="FCA200" s="251"/>
      <c r="FCB200" s="251"/>
      <c r="FCC200" s="251"/>
      <c r="FCD200" s="251"/>
      <c r="FCE200" s="251"/>
      <c r="FCF200" s="251"/>
      <c r="FCG200" s="251"/>
      <c r="FCH200" s="251"/>
      <c r="FCI200" s="251"/>
      <c r="FCJ200" s="251"/>
      <c r="FCK200" s="251"/>
      <c r="FCL200" s="251"/>
      <c r="FCM200" s="251"/>
      <c r="FCN200" s="251"/>
      <c r="FCO200" s="251"/>
      <c r="FCP200" s="251"/>
      <c r="FCQ200" s="251"/>
      <c r="FCR200" s="251"/>
      <c r="FCS200" s="251"/>
      <c r="FCT200" s="251"/>
      <c r="FCU200" s="251"/>
      <c r="FCV200" s="251"/>
      <c r="FCW200" s="251"/>
      <c r="FCX200" s="251"/>
      <c r="FCY200" s="251"/>
      <c r="FCZ200" s="251"/>
      <c r="FDA200" s="251"/>
      <c r="FDB200" s="251"/>
      <c r="FDC200" s="251"/>
      <c r="FDD200" s="251"/>
      <c r="FDE200" s="251"/>
      <c r="FDF200" s="251"/>
      <c r="FDG200" s="251"/>
      <c r="FDH200" s="251"/>
      <c r="FDI200" s="251"/>
      <c r="FDJ200" s="251"/>
      <c r="FDK200" s="251"/>
      <c r="FDL200" s="251"/>
      <c r="FDM200" s="251"/>
      <c r="FDN200" s="251"/>
      <c r="FDO200" s="251"/>
      <c r="FDP200" s="251"/>
      <c r="FDQ200" s="251"/>
      <c r="FDR200" s="251"/>
      <c r="FDS200" s="251"/>
      <c r="FDT200" s="251"/>
      <c r="FDU200" s="251"/>
      <c r="FDV200" s="251"/>
      <c r="FDW200" s="251"/>
      <c r="FDX200" s="251"/>
      <c r="FDY200" s="251"/>
      <c r="FDZ200" s="251"/>
      <c r="FEA200" s="251"/>
      <c r="FEB200" s="251"/>
      <c r="FEC200" s="251"/>
      <c r="FED200" s="251"/>
      <c r="FEE200" s="251"/>
      <c r="FEF200" s="251"/>
      <c r="FEG200" s="251"/>
      <c r="FEH200" s="251"/>
      <c r="FEI200" s="251"/>
      <c r="FEJ200" s="251"/>
      <c r="FEK200" s="251"/>
      <c r="FEL200" s="251"/>
      <c r="FEM200" s="251"/>
      <c r="FEN200" s="251"/>
      <c r="FEO200" s="251"/>
      <c r="FEP200" s="251"/>
      <c r="FEQ200" s="251"/>
      <c r="FER200" s="251"/>
      <c r="FES200" s="251"/>
      <c r="FET200" s="251"/>
      <c r="FEU200" s="251"/>
      <c r="FEV200" s="251"/>
      <c r="FEW200" s="251"/>
      <c r="FEX200" s="251"/>
      <c r="FEY200" s="251"/>
      <c r="FEZ200" s="251"/>
      <c r="FFA200" s="251"/>
      <c r="FFB200" s="251"/>
      <c r="FFC200" s="251"/>
      <c r="FFD200" s="251"/>
      <c r="FFE200" s="251"/>
      <c r="FFF200" s="251"/>
      <c r="FFG200" s="251"/>
      <c r="FFH200" s="251"/>
      <c r="FFI200" s="251"/>
      <c r="FFJ200" s="251"/>
      <c r="FFK200" s="251"/>
      <c r="FFL200" s="251"/>
      <c r="FFM200" s="251"/>
      <c r="FFN200" s="251"/>
      <c r="FFO200" s="251"/>
      <c r="FFP200" s="251"/>
      <c r="FFQ200" s="251"/>
      <c r="FFR200" s="251"/>
      <c r="FFS200" s="251"/>
      <c r="FFT200" s="251"/>
      <c r="FFU200" s="251"/>
      <c r="FFV200" s="251"/>
      <c r="FFW200" s="251"/>
      <c r="FFX200" s="251"/>
      <c r="FFY200" s="251"/>
      <c r="FFZ200" s="251"/>
      <c r="FGA200" s="251"/>
      <c r="FGB200" s="251"/>
      <c r="FGC200" s="251"/>
      <c r="FGD200" s="251"/>
      <c r="FGE200" s="251"/>
      <c r="FGF200" s="251"/>
      <c r="FGG200" s="251"/>
      <c r="FGH200" s="251"/>
      <c r="FGI200" s="251"/>
      <c r="FGJ200" s="251"/>
      <c r="FGK200" s="251"/>
      <c r="FGL200" s="251"/>
      <c r="FGM200" s="251"/>
      <c r="FGN200" s="251"/>
      <c r="FGO200" s="251"/>
      <c r="FGP200" s="251"/>
      <c r="FGQ200" s="251"/>
      <c r="FGR200" s="251"/>
      <c r="FGS200" s="251"/>
      <c r="FGT200" s="251"/>
      <c r="FGU200" s="251"/>
      <c r="FGV200" s="251"/>
      <c r="FGW200" s="251"/>
      <c r="FGX200" s="251"/>
      <c r="FGY200" s="251"/>
      <c r="FGZ200" s="251"/>
      <c r="FHA200" s="251"/>
      <c r="FHB200" s="251"/>
      <c r="FHC200" s="251"/>
      <c r="FHD200" s="251"/>
      <c r="FHE200" s="251"/>
      <c r="FHF200" s="251"/>
      <c r="FHG200" s="251"/>
      <c r="FHH200" s="251"/>
      <c r="FHI200" s="251"/>
      <c r="FHJ200" s="251"/>
      <c r="FHK200" s="251"/>
      <c r="FHL200" s="251"/>
      <c r="FHM200" s="251"/>
      <c r="FHN200" s="251"/>
      <c r="FHO200" s="251"/>
      <c r="FHP200" s="251"/>
      <c r="FHQ200" s="251"/>
      <c r="FHR200" s="251"/>
      <c r="FHS200" s="251"/>
      <c r="FHT200" s="251"/>
      <c r="FHU200" s="251"/>
      <c r="FHV200" s="251"/>
      <c r="FHW200" s="251"/>
      <c r="FHX200" s="251"/>
      <c r="FHY200" s="251"/>
      <c r="FHZ200" s="251"/>
      <c r="FIA200" s="251"/>
      <c r="FIB200" s="251"/>
      <c r="FIC200" s="251"/>
      <c r="FID200" s="251"/>
      <c r="FIE200" s="251"/>
      <c r="FIF200" s="251"/>
      <c r="FIG200" s="251"/>
      <c r="FIH200" s="251"/>
      <c r="FII200" s="251"/>
      <c r="FIJ200" s="251"/>
      <c r="FIK200" s="251"/>
      <c r="FIL200" s="251"/>
      <c r="FIM200" s="251"/>
      <c r="FIN200" s="251"/>
      <c r="FIO200" s="251"/>
      <c r="FIP200" s="251"/>
      <c r="FIQ200" s="251"/>
      <c r="FIR200" s="251"/>
      <c r="FIS200" s="251"/>
      <c r="FIT200" s="251"/>
      <c r="FIU200" s="251"/>
      <c r="FIV200" s="251"/>
      <c r="FIW200" s="251"/>
      <c r="FIX200" s="251"/>
      <c r="FIY200" s="251"/>
      <c r="FIZ200" s="251"/>
      <c r="FJA200" s="251"/>
      <c r="FJB200" s="251"/>
      <c r="FJC200" s="251"/>
      <c r="FJD200" s="251"/>
      <c r="FJE200" s="251"/>
      <c r="FJF200" s="251"/>
      <c r="FJG200" s="251"/>
      <c r="FJH200" s="251"/>
      <c r="FJI200" s="251"/>
      <c r="FJJ200" s="251"/>
      <c r="FJK200" s="251"/>
      <c r="FJL200" s="251"/>
      <c r="FJM200" s="251"/>
      <c r="FJN200" s="251"/>
      <c r="FJO200" s="251"/>
      <c r="FJP200" s="251"/>
      <c r="FJQ200" s="251"/>
      <c r="FJR200" s="251"/>
      <c r="FJS200" s="251"/>
      <c r="FJT200" s="251"/>
      <c r="FJU200" s="251"/>
      <c r="FJV200" s="251"/>
      <c r="FJW200" s="251"/>
      <c r="FJX200" s="251"/>
      <c r="FJY200" s="251"/>
      <c r="FJZ200" s="251"/>
      <c r="FKA200" s="251"/>
      <c r="FKB200" s="251"/>
      <c r="FKC200" s="251"/>
      <c r="FKD200" s="251"/>
      <c r="FKE200" s="251"/>
      <c r="FKF200" s="251"/>
      <c r="FKG200" s="251"/>
      <c r="FKH200" s="251"/>
      <c r="FKI200" s="251"/>
      <c r="FKJ200" s="251"/>
      <c r="FKK200" s="251"/>
      <c r="FKL200" s="251"/>
      <c r="FKM200" s="251"/>
      <c r="FKN200" s="251"/>
      <c r="FKO200" s="251"/>
      <c r="FKP200" s="251"/>
      <c r="FKQ200" s="251"/>
      <c r="FKR200" s="251"/>
      <c r="FKS200" s="251"/>
      <c r="FKT200" s="251"/>
      <c r="FKU200" s="251"/>
      <c r="FKV200" s="251"/>
      <c r="FKW200" s="251"/>
      <c r="FKX200" s="251"/>
      <c r="FKY200" s="251"/>
      <c r="FKZ200" s="251"/>
      <c r="FLA200" s="251"/>
      <c r="FLB200" s="251"/>
      <c r="FLC200" s="251"/>
      <c r="FLD200" s="251"/>
      <c r="FLE200" s="251"/>
      <c r="FLF200" s="251"/>
      <c r="FLG200" s="251"/>
      <c r="FLH200" s="251"/>
      <c r="FLI200" s="251"/>
      <c r="FLJ200" s="251"/>
      <c r="FLK200" s="251"/>
      <c r="FLL200" s="251"/>
      <c r="FLM200" s="251"/>
      <c r="FLN200" s="251"/>
      <c r="FLO200" s="251"/>
      <c r="FLP200" s="251"/>
      <c r="FLQ200" s="251"/>
      <c r="FLR200" s="251"/>
      <c r="FLS200" s="251"/>
      <c r="FLT200" s="251"/>
      <c r="FLU200" s="251"/>
      <c r="FLV200" s="251"/>
      <c r="FLW200" s="251"/>
      <c r="FLX200" s="251"/>
      <c r="FLY200" s="251"/>
      <c r="FLZ200" s="251"/>
      <c r="FMA200" s="251"/>
      <c r="FMB200" s="251"/>
      <c r="FMC200" s="251"/>
      <c r="FMD200" s="251"/>
      <c r="FME200" s="251"/>
      <c r="FMF200" s="251"/>
      <c r="FMG200" s="251"/>
      <c r="FMH200" s="251"/>
      <c r="FMI200" s="251"/>
      <c r="FMJ200" s="251"/>
      <c r="FMK200" s="251"/>
      <c r="FML200" s="251"/>
      <c r="FMM200" s="251"/>
      <c r="FMN200" s="251"/>
      <c r="FMO200" s="251"/>
      <c r="FMP200" s="251"/>
      <c r="FMQ200" s="251"/>
      <c r="FMR200" s="251"/>
      <c r="FMS200" s="251"/>
      <c r="FMT200" s="251"/>
      <c r="FMU200" s="251"/>
      <c r="FMV200" s="251"/>
      <c r="FMW200" s="251"/>
      <c r="FMX200" s="251"/>
      <c r="FMY200" s="251"/>
      <c r="FMZ200" s="251"/>
      <c r="FNA200" s="251"/>
      <c r="FNB200" s="251"/>
      <c r="FNC200" s="251"/>
      <c r="FND200" s="251"/>
      <c r="FNE200" s="251"/>
      <c r="FNF200" s="251"/>
      <c r="FNG200" s="251"/>
      <c r="FNH200" s="251"/>
      <c r="FNI200" s="251"/>
      <c r="FNJ200" s="251"/>
      <c r="FNK200" s="251"/>
      <c r="FNL200" s="251"/>
      <c r="FNM200" s="251"/>
      <c r="FNN200" s="251"/>
      <c r="FNO200" s="251"/>
      <c r="FNP200" s="251"/>
      <c r="FNQ200" s="251"/>
      <c r="FNR200" s="251"/>
      <c r="FNS200" s="251"/>
      <c r="FNT200" s="251"/>
      <c r="FNU200" s="251"/>
      <c r="FNV200" s="251"/>
      <c r="FNW200" s="251"/>
      <c r="FNX200" s="251"/>
      <c r="FNY200" s="251"/>
      <c r="FNZ200" s="251"/>
      <c r="FOA200" s="251"/>
      <c r="FOB200" s="251"/>
      <c r="FOC200" s="251"/>
      <c r="FOD200" s="251"/>
      <c r="FOE200" s="251"/>
      <c r="FOF200" s="251"/>
      <c r="FOG200" s="251"/>
      <c r="FOH200" s="251"/>
      <c r="FOI200" s="251"/>
      <c r="FOJ200" s="251"/>
      <c r="FOK200" s="251"/>
      <c r="FOL200" s="251"/>
      <c r="FOM200" s="251"/>
      <c r="FON200" s="251"/>
      <c r="FOO200" s="251"/>
      <c r="FOP200" s="251"/>
      <c r="FOQ200" s="251"/>
      <c r="FOR200" s="251"/>
      <c r="FOS200" s="251"/>
      <c r="FOT200" s="251"/>
      <c r="FOU200" s="251"/>
      <c r="FOV200" s="251"/>
      <c r="FOW200" s="251"/>
      <c r="FOX200" s="251"/>
      <c r="FOY200" s="251"/>
      <c r="FOZ200" s="251"/>
      <c r="FPA200" s="251"/>
      <c r="FPB200" s="251"/>
      <c r="FPC200" s="251"/>
      <c r="FPD200" s="251"/>
      <c r="FPE200" s="251"/>
      <c r="FPF200" s="251"/>
      <c r="FPG200" s="251"/>
      <c r="FPH200" s="251"/>
      <c r="FPI200" s="251"/>
      <c r="FPJ200" s="251"/>
      <c r="FPK200" s="251"/>
      <c r="FPL200" s="251"/>
      <c r="FPM200" s="251"/>
      <c r="FPN200" s="251"/>
      <c r="FPO200" s="251"/>
      <c r="FPP200" s="251"/>
      <c r="FPQ200" s="251"/>
      <c r="FPR200" s="251"/>
      <c r="FPS200" s="251"/>
      <c r="FPT200" s="251"/>
      <c r="FPU200" s="251"/>
      <c r="FPV200" s="251"/>
      <c r="FPW200" s="251"/>
      <c r="FPX200" s="251"/>
      <c r="FPY200" s="251"/>
      <c r="FPZ200" s="251"/>
      <c r="FQA200" s="251"/>
      <c r="FQB200" s="251"/>
      <c r="FQC200" s="251"/>
      <c r="FQD200" s="251"/>
      <c r="FQE200" s="251"/>
      <c r="FQF200" s="251"/>
      <c r="FQG200" s="251"/>
      <c r="FQH200" s="251"/>
      <c r="FQI200" s="251"/>
      <c r="FQJ200" s="251"/>
      <c r="FQK200" s="251"/>
      <c r="FQL200" s="251"/>
      <c r="FQM200" s="251"/>
      <c r="FQN200" s="251"/>
      <c r="FQO200" s="251"/>
      <c r="FQP200" s="251"/>
      <c r="FQQ200" s="251"/>
      <c r="FQR200" s="251"/>
      <c r="FQS200" s="251"/>
      <c r="FQT200" s="251"/>
      <c r="FQU200" s="251"/>
      <c r="FQV200" s="251"/>
      <c r="FQW200" s="251"/>
      <c r="FQX200" s="251"/>
      <c r="FQY200" s="251"/>
      <c r="FQZ200" s="251"/>
      <c r="FRA200" s="251"/>
      <c r="FRB200" s="251"/>
      <c r="FRC200" s="251"/>
      <c r="FRD200" s="251"/>
      <c r="FRE200" s="251"/>
      <c r="FRF200" s="251"/>
      <c r="FRG200" s="251"/>
      <c r="FRH200" s="251"/>
      <c r="FRI200" s="251"/>
      <c r="FRJ200" s="251"/>
      <c r="FRK200" s="251"/>
      <c r="FRL200" s="251"/>
      <c r="FRM200" s="251"/>
      <c r="FRN200" s="251"/>
      <c r="FRO200" s="251"/>
      <c r="FRP200" s="251"/>
      <c r="FRQ200" s="251"/>
      <c r="FRR200" s="251"/>
      <c r="FRS200" s="251"/>
      <c r="FRT200" s="251"/>
      <c r="FRU200" s="251"/>
      <c r="FRV200" s="251"/>
      <c r="FRW200" s="251"/>
      <c r="FRX200" s="251"/>
      <c r="FRY200" s="251"/>
      <c r="FRZ200" s="251"/>
      <c r="FSA200" s="251"/>
      <c r="FSB200" s="251"/>
      <c r="FSC200" s="251"/>
      <c r="FSD200" s="251"/>
      <c r="FSE200" s="251"/>
      <c r="FSF200" s="251"/>
      <c r="FSG200" s="251"/>
      <c r="FSH200" s="251"/>
      <c r="FSI200" s="251"/>
      <c r="FSJ200" s="251"/>
      <c r="FSK200" s="251"/>
      <c r="FSL200" s="251"/>
      <c r="FSM200" s="251"/>
      <c r="FSN200" s="251"/>
      <c r="FSO200" s="251"/>
      <c r="FSP200" s="251"/>
      <c r="FSQ200" s="251"/>
      <c r="FSR200" s="251"/>
      <c r="FSS200" s="251"/>
      <c r="FST200" s="251"/>
      <c r="FSU200" s="251"/>
      <c r="FSV200" s="251"/>
      <c r="FSW200" s="251"/>
      <c r="FSX200" s="251"/>
      <c r="FSY200" s="251"/>
      <c r="FSZ200" s="251"/>
      <c r="FTA200" s="251"/>
      <c r="FTB200" s="251"/>
      <c r="FTC200" s="251"/>
      <c r="FTD200" s="251"/>
      <c r="FTE200" s="251"/>
      <c r="FTF200" s="251"/>
      <c r="FTG200" s="251"/>
      <c r="FTH200" s="251"/>
      <c r="FTI200" s="251"/>
      <c r="FTJ200" s="251"/>
      <c r="FTK200" s="251"/>
      <c r="FTL200" s="251"/>
      <c r="FTM200" s="251"/>
      <c r="FTN200" s="251"/>
      <c r="FTO200" s="251"/>
      <c r="FTP200" s="251"/>
      <c r="FTQ200" s="251"/>
      <c r="FTR200" s="251"/>
      <c r="FTS200" s="251"/>
      <c r="FTT200" s="251"/>
      <c r="FTU200" s="251"/>
      <c r="FTV200" s="251"/>
      <c r="FTW200" s="251"/>
      <c r="FTX200" s="251"/>
      <c r="FTY200" s="251"/>
      <c r="FTZ200" s="251"/>
      <c r="FUA200" s="251"/>
      <c r="FUB200" s="251"/>
      <c r="FUC200" s="251"/>
      <c r="FUD200" s="251"/>
      <c r="FUE200" s="251"/>
      <c r="FUF200" s="251"/>
      <c r="FUG200" s="251"/>
      <c r="FUH200" s="251"/>
      <c r="FUI200" s="251"/>
      <c r="FUJ200" s="251"/>
      <c r="FUK200" s="251"/>
      <c r="FUL200" s="251"/>
      <c r="FUM200" s="251"/>
      <c r="FUN200" s="251"/>
      <c r="FUO200" s="251"/>
      <c r="FUP200" s="251"/>
      <c r="FUQ200" s="251"/>
      <c r="FUR200" s="251"/>
      <c r="FUS200" s="251"/>
      <c r="FUT200" s="251"/>
      <c r="FUU200" s="251"/>
      <c r="FUV200" s="251"/>
      <c r="FUW200" s="251"/>
      <c r="FUX200" s="251"/>
      <c r="FUY200" s="251"/>
      <c r="FUZ200" s="251"/>
      <c r="FVA200" s="251"/>
      <c r="FVB200" s="251"/>
      <c r="FVC200" s="251"/>
      <c r="FVD200" s="251"/>
      <c r="FVE200" s="251"/>
      <c r="FVF200" s="251"/>
      <c r="FVG200" s="251"/>
      <c r="FVH200" s="251"/>
      <c r="FVI200" s="251"/>
      <c r="FVJ200" s="251"/>
      <c r="FVK200" s="251"/>
      <c r="FVL200" s="251"/>
      <c r="FVM200" s="251"/>
      <c r="FVN200" s="251"/>
      <c r="FVO200" s="251"/>
      <c r="FVP200" s="251"/>
      <c r="FVQ200" s="251"/>
      <c r="FVR200" s="251"/>
      <c r="FVS200" s="251"/>
      <c r="FVT200" s="251"/>
      <c r="FVU200" s="251"/>
      <c r="FVV200" s="251"/>
      <c r="FVW200" s="251"/>
      <c r="FVX200" s="251"/>
      <c r="FVY200" s="251"/>
      <c r="FVZ200" s="251"/>
      <c r="FWA200" s="251"/>
      <c r="FWB200" s="251"/>
      <c r="FWC200" s="251"/>
      <c r="FWD200" s="251"/>
      <c r="FWE200" s="251"/>
      <c r="FWF200" s="251"/>
      <c r="FWG200" s="251"/>
      <c r="FWH200" s="251"/>
      <c r="FWI200" s="251"/>
      <c r="FWJ200" s="251"/>
      <c r="FWK200" s="251"/>
      <c r="FWL200" s="251"/>
      <c r="FWM200" s="251"/>
      <c r="FWN200" s="251"/>
      <c r="FWO200" s="251"/>
      <c r="FWP200" s="251"/>
      <c r="FWQ200" s="251"/>
      <c r="FWR200" s="251"/>
      <c r="FWS200" s="251"/>
      <c r="FWT200" s="251"/>
      <c r="FWU200" s="251"/>
      <c r="FWV200" s="251"/>
      <c r="FWW200" s="251"/>
      <c r="FWX200" s="251"/>
      <c r="FWY200" s="251"/>
      <c r="FWZ200" s="251"/>
      <c r="FXA200" s="251"/>
      <c r="FXB200" s="251"/>
      <c r="FXC200" s="251"/>
      <c r="FXD200" s="251"/>
      <c r="FXE200" s="251"/>
      <c r="FXF200" s="251"/>
      <c r="FXG200" s="251"/>
      <c r="FXH200" s="251"/>
      <c r="FXI200" s="251"/>
      <c r="FXJ200" s="251"/>
      <c r="FXK200" s="251"/>
      <c r="FXL200" s="251"/>
      <c r="FXM200" s="251"/>
      <c r="FXN200" s="251"/>
      <c r="FXO200" s="251"/>
      <c r="FXP200" s="251"/>
      <c r="FXQ200" s="251"/>
      <c r="FXR200" s="251"/>
      <c r="FXS200" s="251"/>
      <c r="FXT200" s="251"/>
      <c r="FXU200" s="251"/>
      <c r="FXV200" s="251"/>
      <c r="FXW200" s="251"/>
      <c r="FXX200" s="251"/>
      <c r="FXY200" s="251"/>
      <c r="FXZ200" s="251"/>
      <c r="FYA200" s="251"/>
      <c r="FYB200" s="251"/>
      <c r="FYC200" s="251"/>
      <c r="FYD200" s="251"/>
      <c r="FYE200" s="251"/>
      <c r="FYF200" s="251"/>
      <c r="FYG200" s="251"/>
      <c r="FYH200" s="251"/>
      <c r="FYI200" s="251"/>
      <c r="FYJ200" s="251"/>
      <c r="FYK200" s="251"/>
      <c r="FYL200" s="251"/>
      <c r="FYM200" s="251"/>
      <c r="FYN200" s="251"/>
      <c r="FYO200" s="251"/>
      <c r="FYP200" s="251"/>
      <c r="FYQ200" s="251"/>
      <c r="FYR200" s="251"/>
      <c r="FYS200" s="251"/>
      <c r="FYT200" s="251"/>
      <c r="FYU200" s="251"/>
      <c r="FYV200" s="251"/>
      <c r="FYW200" s="251"/>
      <c r="FYX200" s="251"/>
      <c r="FYY200" s="251"/>
      <c r="FYZ200" s="251"/>
      <c r="FZA200" s="251"/>
      <c r="FZB200" s="251"/>
      <c r="FZC200" s="251"/>
      <c r="FZD200" s="251"/>
      <c r="FZE200" s="251"/>
      <c r="FZF200" s="251"/>
      <c r="FZG200" s="251"/>
      <c r="FZH200" s="251"/>
      <c r="FZI200" s="251"/>
      <c r="FZJ200" s="251"/>
      <c r="FZK200" s="251"/>
      <c r="FZL200" s="251"/>
      <c r="FZM200" s="251"/>
      <c r="FZN200" s="251"/>
      <c r="FZO200" s="251"/>
      <c r="FZP200" s="251"/>
      <c r="FZQ200" s="251"/>
      <c r="FZR200" s="251"/>
      <c r="FZS200" s="251"/>
      <c r="FZT200" s="251"/>
      <c r="FZU200" s="251"/>
      <c r="FZV200" s="251"/>
      <c r="FZW200" s="251"/>
      <c r="FZX200" s="251"/>
      <c r="FZY200" s="251"/>
      <c r="FZZ200" s="251"/>
      <c r="GAA200" s="251"/>
      <c r="GAB200" s="251"/>
      <c r="GAC200" s="251"/>
      <c r="GAD200" s="251"/>
      <c r="GAE200" s="251"/>
      <c r="GAF200" s="251"/>
      <c r="GAG200" s="251"/>
      <c r="GAH200" s="251"/>
      <c r="GAI200" s="251"/>
      <c r="GAJ200" s="251"/>
      <c r="GAK200" s="251"/>
      <c r="GAL200" s="251"/>
      <c r="GAM200" s="251"/>
      <c r="GAN200" s="251"/>
      <c r="GAO200" s="251"/>
      <c r="GAP200" s="251"/>
      <c r="GAQ200" s="251"/>
      <c r="GAR200" s="251"/>
      <c r="GAS200" s="251"/>
      <c r="GAT200" s="251"/>
      <c r="GAU200" s="251"/>
      <c r="GAV200" s="251"/>
      <c r="GAW200" s="251"/>
      <c r="GAX200" s="251"/>
      <c r="GAY200" s="251"/>
      <c r="GAZ200" s="251"/>
      <c r="GBA200" s="251"/>
      <c r="GBB200" s="251"/>
      <c r="GBC200" s="251"/>
      <c r="GBD200" s="251"/>
      <c r="GBE200" s="251"/>
      <c r="GBF200" s="251"/>
      <c r="GBG200" s="251"/>
      <c r="GBH200" s="251"/>
      <c r="GBI200" s="251"/>
      <c r="GBJ200" s="251"/>
      <c r="GBK200" s="251"/>
      <c r="GBL200" s="251"/>
      <c r="GBM200" s="251"/>
      <c r="GBN200" s="251"/>
      <c r="GBO200" s="251"/>
      <c r="GBP200" s="251"/>
      <c r="GBQ200" s="251"/>
      <c r="GBR200" s="251"/>
      <c r="GBS200" s="251"/>
      <c r="GBT200" s="251"/>
      <c r="GBU200" s="251"/>
      <c r="GBV200" s="251"/>
      <c r="GBW200" s="251"/>
      <c r="GBX200" s="251"/>
      <c r="GBY200" s="251"/>
      <c r="GBZ200" s="251"/>
      <c r="GCA200" s="251"/>
      <c r="GCB200" s="251"/>
      <c r="GCC200" s="251"/>
      <c r="GCD200" s="251"/>
      <c r="GCE200" s="251"/>
      <c r="GCF200" s="251"/>
      <c r="GCG200" s="251"/>
      <c r="GCH200" s="251"/>
      <c r="GCI200" s="251"/>
      <c r="GCJ200" s="251"/>
      <c r="GCK200" s="251"/>
      <c r="GCL200" s="251"/>
      <c r="GCM200" s="251"/>
      <c r="GCN200" s="251"/>
      <c r="GCO200" s="251"/>
      <c r="GCP200" s="251"/>
      <c r="GCQ200" s="251"/>
      <c r="GCR200" s="251"/>
      <c r="GCS200" s="251"/>
      <c r="GCT200" s="251"/>
      <c r="GCU200" s="251"/>
      <c r="GCV200" s="251"/>
      <c r="GCW200" s="251"/>
      <c r="GCX200" s="251"/>
      <c r="GCY200" s="251"/>
      <c r="GCZ200" s="251"/>
      <c r="GDA200" s="251"/>
      <c r="GDB200" s="251"/>
      <c r="GDC200" s="251"/>
      <c r="GDD200" s="251"/>
      <c r="GDE200" s="251"/>
      <c r="GDF200" s="251"/>
      <c r="GDG200" s="251"/>
      <c r="GDH200" s="251"/>
      <c r="GDI200" s="251"/>
      <c r="GDJ200" s="251"/>
      <c r="GDK200" s="251"/>
      <c r="GDL200" s="251"/>
      <c r="GDM200" s="251"/>
      <c r="GDN200" s="251"/>
      <c r="GDO200" s="251"/>
      <c r="GDP200" s="251"/>
      <c r="GDQ200" s="251"/>
      <c r="GDR200" s="251"/>
      <c r="GDS200" s="251"/>
      <c r="GDT200" s="251"/>
      <c r="GDU200" s="251"/>
      <c r="GDV200" s="251"/>
      <c r="GDW200" s="251"/>
      <c r="GDX200" s="251"/>
      <c r="GDY200" s="251"/>
      <c r="GDZ200" s="251"/>
      <c r="GEA200" s="251"/>
      <c r="GEB200" s="251"/>
      <c r="GEC200" s="251"/>
      <c r="GED200" s="251"/>
      <c r="GEE200" s="251"/>
      <c r="GEF200" s="251"/>
      <c r="GEG200" s="251"/>
      <c r="GEH200" s="251"/>
      <c r="GEI200" s="251"/>
      <c r="GEJ200" s="251"/>
      <c r="GEK200" s="251"/>
      <c r="GEL200" s="251"/>
      <c r="GEM200" s="251"/>
      <c r="GEN200" s="251"/>
      <c r="GEO200" s="251"/>
      <c r="GEP200" s="251"/>
      <c r="GEQ200" s="251"/>
      <c r="GER200" s="251"/>
      <c r="GES200" s="251"/>
      <c r="GET200" s="251"/>
      <c r="GEU200" s="251"/>
      <c r="GEV200" s="251"/>
      <c r="GEW200" s="251"/>
      <c r="GEX200" s="251"/>
      <c r="GEY200" s="251"/>
      <c r="GEZ200" s="251"/>
      <c r="GFA200" s="251"/>
      <c r="GFB200" s="251"/>
      <c r="GFC200" s="251"/>
      <c r="GFD200" s="251"/>
      <c r="GFE200" s="251"/>
      <c r="GFF200" s="251"/>
      <c r="GFG200" s="251"/>
      <c r="GFH200" s="251"/>
      <c r="GFI200" s="251"/>
      <c r="GFJ200" s="251"/>
      <c r="GFK200" s="251"/>
      <c r="GFL200" s="251"/>
      <c r="GFM200" s="251"/>
      <c r="GFN200" s="251"/>
      <c r="GFO200" s="251"/>
      <c r="GFP200" s="251"/>
      <c r="GFQ200" s="251"/>
      <c r="GFR200" s="251"/>
      <c r="GFS200" s="251"/>
      <c r="GFT200" s="251"/>
      <c r="GFU200" s="251"/>
      <c r="GFV200" s="251"/>
      <c r="GFW200" s="251"/>
      <c r="GFX200" s="251"/>
      <c r="GFY200" s="251"/>
      <c r="GFZ200" s="251"/>
      <c r="GGA200" s="251"/>
      <c r="GGB200" s="251"/>
      <c r="GGC200" s="251"/>
      <c r="GGD200" s="251"/>
      <c r="GGE200" s="251"/>
      <c r="GGF200" s="251"/>
      <c r="GGG200" s="251"/>
      <c r="GGH200" s="251"/>
      <c r="GGI200" s="251"/>
      <c r="GGJ200" s="251"/>
      <c r="GGK200" s="251"/>
      <c r="GGL200" s="251"/>
      <c r="GGM200" s="251"/>
      <c r="GGN200" s="251"/>
      <c r="GGO200" s="251"/>
      <c r="GGP200" s="251"/>
      <c r="GGQ200" s="251"/>
      <c r="GGR200" s="251"/>
      <c r="GGS200" s="251"/>
      <c r="GGT200" s="251"/>
      <c r="GGU200" s="251"/>
      <c r="GGV200" s="251"/>
      <c r="GGW200" s="251"/>
      <c r="GGX200" s="251"/>
      <c r="GGY200" s="251"/>
      <c r="GGZ200" s="251"/>
      <c r="GHA200" s="251"/>
      <c r="GHB200" s="251"/>
      <c r="GHC200" s="251"/>
      <c r="GHD200" s="251"/>
      <c r="GHE200" s="251"/>
      <c r="GHF200" s="251"/>
      <c r="GHG200" s="251"/>
      <c r="GHH200" s="251"/>
      <c r="GHI200" s="251"/>
      <c r="GHJ200" s="251"/>
      <c r="GHK200" s="251"/>
      <c r="GHL200" s="251"/>
      <c r="GHM200" s="251"/>
      <c r="GHN200" s="251"/>
      <c r="GHO200" s="251"/>
      <c r="GHP200" s="251"/>
      <c r="GHQ200" s="251"/>
      <c r="GHR200" s="251"/>
      <c r="GHS200" s="251"/>
      <c r="GHT200" s="251"/>
      <c r="GHU200" s="251"/>
      <c r="GHV200" s="251"/>
      <c r="GHW200" s="251"/>
      <c r="GHX200" s="251"/>
      <c r="GHY200" s="251"/>
      <c r="GHZ200" s="251"/>
      <c r="GIA200" s="251"/>
      <c r="GIB200" s="251"/>
      <c r="GIC200" s="251"/>
      <c r="GID200" s="251"/>
      <c r="GIE200" s="251"/>
      <c r="GIF200" s="251"/>
      <c r="GIG200" s="251"/>
      <c r="GIH200" s="251"/>
      <c r="GII200" s="251"/>
      <c r="GIJ200" s="251"/>
      <c r="GIK200" s="251"/>
      <c r="GIL200" s="251"/>
      <c r="GIM200" s="251"/>
      <c r="GIN200" s="251"/>
      <c r="GIO200" s="251"/>
      <c r="GIP200" s="251"/>
      <c r="GIQ200" s="251"/>
      <c r="GIR200" s="251"/>
      <c r="GIS200" s="251"/>
      <c r="GIT200" s="251"/>
      <c r="GIU200" s="251"/>
      <c r="GIV200" s="251"/>
      <c r="GIW200" s="251"/>
      <c r="GIX200" s="251"/>
      <c r="GIY200" s="251"/>
      <c r="GIZ200" s="251"/>
      <c r="GJA200" s="251"/>
      <c r="GJB200" s="251"/>
      <c r="GJC200" s="251"/>
      <c r="GJD200" s="251"/>
      <c r="GJE200" s="251"/>
      <c r="GJF200" s="251"/>
      <c r="GJG200" s="251"/>
      <c r="GJH200" s="251"/>
      <c r="GJI200" s="251"/>
      <c r="GJJ200" s="251"/>
      <c r="GJK200" s="251"/>
      <c r="GJL200" s="251"/>
      <c r="GJM200" s="251"/>
      <c r="GJN200" s="251"/>
      <c r="GJO200" s="251"/>
      <c r="GJP200" s="251"/>
      <c r="GJQ200" s="251"/>
      <c r="GJR200" s="251"/>
      <c r="GJS200" s="251"/>
      <c r="GJT200" s="251"/>
      <c r="GJU200" s="251"/>
      <c r="GJV200" s="251"/>
      <c r="GJW200" s="251"/>
      <c r="GJX200" s="251"/>
      <c r="GJY200" s="251"/>
      <c r="GJZ200" s="251"/>
      <c r="GKA200" s="251"/>
      <c r="GKB200" s="251"/>
      <c r="GKC200" s="251"/>
      <c r="GKD200" s="251"/>
      <c r="GKE200" s="251"/>
      <c r="GKF200" s="251"/>
      <c r="GKG200" s="251"/>
      <c r="GKH200" s="251"/>
      <c r="GKI200" s="251"/>
      <c r="GKJ200" s="251"/>
      <c r="GKK200" s="251"/>
      <c r="GKL200" s="251"/>
      <c r="GKM200" s="251"/>
      <c r="GKN200" s="251"/>
      <c r="GKO200" s="251"/>
      <c r="GKP200" s="251"/>
      <c r="GKQ200" s="251"/>
      <c r="GKR200" s="251"/>
      <c r="GKS200" s="251"/>
      <c r="GKT200" s="251"/>
      <c r="GKU200" s="251"/>
      <c r="GKV200" s="251"/>
      <c r="GKW200" s="251"/>
      <c r="GKX200" s="251"/>
      <c r="GKY200" s="251"/>
      <c r="GKZ200" s="251"/>
      <c r="GLA200" s="251"/>
      <c r="GLB200" s="251"/>
      <c r="GLC200" s="251"/>
      <c r="GLD200" s="251"/>
      <c r="GLE200" s="251"/>
      <c r="GLF200" s="251"/>
      <c r="GLG200" s="251"/>
      <c r="GLH200" s="251"/>
      <c r="GLI200" s="251"/>
      <c r="GLJ200" s="251"/>
      <c r="GLK200" s="251"/>
      <c r="GLL200" s="251"/>
      <c r="GLM200" s="251"/>
      <c r="GLN200" s="251"/>
      <c r="GLO200" s="251"/>
      <c r="GLP200" s="251"/>
      <c r="GLQ200" s="251"/>
      <c r="GLR200" s="251"/>
      <c r="GLS200" s="251"/>
      <c r="GLT200" s="251"/>
      <c r="GLU200" s="251"/>
      <c r="GLV200" s="251"/>
      <c r="GLW200" s="251"/>
      <c r="GLX200" s="251"/>
      <c r="GLY200" s="251"/>
      <c r="GLZ200" s="251"/>
      <c r="GMA200" s="251"/>
      <c r="GMB200" s="251"/>
      <c r="GMC200" s="251"/>
      <c r="GMD200" s="251"/>
      <c r="GME200" s="251"/>
      <c r="GMF200" s="251"/>
      <c r="GMG200" s="251"/>
      <c r="GMH200" s="251"/>
      <c r="GMI200" s="251"/>
      <c r="GMJ200" s="251"/>
      <c r="GMK200" s="251"/>
      <c r="GML200" s="251"/>
      <c r="GMM200" s="251"/>
      <c r="GMN200" s="251"/>
      <c r="GMO200" s="251"/>
      <c r="GMP200" s="251"/>
      <c r="GMQ200" s="251"/>
      <c r="GMR200" s="251"/>
      <c r="GMS200" s="251"/>
      <c r="GMT200" s="251"/>
      <c r="GMU200" s="251"/>
      <c r="GMV200" s="251"/>
      <c r="GMW200" s="251"/>
      <c r="GMX200" s="251"/>
      <c r="GMY200" s="251"/>
      <c r="GMZ200" s="251"/>
      <c r="GNA200" s="251"/>
      <c r="GNB200" s="251"/>
      <c r="GNC200" s="251"/>
      <c r="GND200" s="251"/>
      <c r="GNE200" s="251"/>
      <c r="GNF200" s="251"/>
      <c r="GNG200" s="251"/>
      <c r="GNH200" s="251"/>
      <c r="GNI200" s="251"/>
      <c r="GNJ200" s="251"/>
      <c r="GNK200" s="251"/>
      <c r="GNL200" s="251"/>
      <c r="GNM200" s="251"/>
      <c r="GNN200" s="251"/>
      <c r="GNO200" s="251"/>
      <c r="GNP200" s="251"/>
      <c r="GNQ200" s="251"/>
      <c r="GNR200" s="251"/>
      <c r="GNS200" s="251"/>
      <c r="GNT200" s="251"/>
      <c r="GNU200" s="251"/>
      <c r="GNV200" s="251"/>
      <c r="GNW200" s="251"/>
      <c r="GNX200" s="251"/>
      <c r="GNY200" s="251"/>
      <c r="GNZ200" s="251"/>
      <c r="GOA200" s="251"/>
      <c r="GOB200" s="251"/>
      <c r="GOC200" s="251"/>
      <c r="GOD200" s="251"/>
      <c r="GOE200" s="251"/>
      <c r="GOF200" s="251"/>
      <c r="GOG200" s="251"/>
      <c r="GOH200" s="251"/>
      <c r="GOI200" s="251"/>
      <c r="GOJ200" s="251"/>
      <c r="GOK200" s="251"/>
      <c r="GOL200" s="251"/>
      <c r="GOM200" s="251"/>
      <c r="GON200" s="251"/>
      <c r="GOO200" s="251"/>
      <c r="GOP200" s="251"/>
      <c r="GOQ200" s="251"/>
      <c r="GOR200" s="251"/>
      <c r="GOS200" s="251"/>
      <c r="GOT200" s="251"/>
      <c r="GOU200" s="251"/>
      <c r="GOV200" s="251"/>
      <c r="GOW200" s="251"/>
      <c r="GOX200" s="251"/>
      <c r="GOY200" s="251"/>
      <c r="GOZ200" s="251"/>
      <c r="GPA200" s="251"/>
      <c r="GPB200" s="251"/>
      <c r="GPC200" s="251"/>
      <c r="GPD200" s="251"/>
      <c r="GPE200" s="251"/>
      <c r="GPF200" s="251"/>
      <c r="GPG200" s="251"/>
      <c r="GPH200" s="251"/>
      <c r="GPI200" s="251"/>
      <c r="GPJ200" s="251"/>
      <c r="GPK200" s="251"/>
      <c r="GPL200" s="251"/>
      <c r="GPM200" s="251"/>
      <c r="GPN200" s="251"/>
      <c r="GPO200" s="251"/>
      <c r="GPP200" s="251"/>
      <c r="GPQ200" s="251"/>
      <c r="GPR200" s="251"/>
      <c r="GPS200" s="251"/>
      <c r="GPT200" s="251"/>
      <c r="GPU200" s="251"/>
      <c r="GPV200" s="251"/>
      <c r="GPW200" s="251"/>
      <c r="GPX200" s="251"/>
      <c r="GPY200" s="251"/>
      <c r="GPZ200" s="251"/>
      <c r="GQA200" s="251"/>
      <c r="GQB200" s="251"/>
      <c r="GQC200" s="251"/>
      <c r="GQD200" s="251"/>
      <c r="GQE200" s="251"/>
      <c r="GQF200" s="251"/>
      <c r="GQG200" s="251"/>
      <c r="GQH200" s="251"/>
      <c r="GQI200" s="251"/>
      <c r="GQJ200" s="251"/>
      <c r="GQK200" s="251"/>
      <c r="GQL200" s="251"/>
      <c r="GQM200" s="251"/>
      <c r="GQN200" s="251"/>
      <c r="GQO200" s="251"/>
      <c r="GQP200" s="251"/>
      <c r="GQQ200" s="251"/>
      <c r="GQR200" s="251"/>
      <c r="GQS200" s="251"/>
      <c r="GQT200" s="251"/>
      <c r="GQU200" s="251"/>
      <c r="GQV200" s="251"/>
      <c r="GQW200" s="251"/>
      <c r="GQX200" s="251"/>
      <c r="GQY200" s="251"/>
      <c r="GQZ200" s="251"/>
      <c r="GRA200" s="251"/>
      <c r="GRB200" s="251"/>
      <c r="GRC200" s="251"/>
      <c r="GRD200" s="251"/>
      <c r="GRE200" s="251"/>
      <c r="GRF200" s="251"/>
      <c r="GRG200" s="251"/>
      <c r="GRH200" s="251"/>
      <c r="GRI200" s="251"/>
      <c r="GRJ200" s="251"/>
      <c r="GRK200" s="251"/>
      <c r="GRL200" s="251"/>
      <c r="GRM200" s="251"/>
      <c r="GRN200" s="251"/>
      <c r="GRO200" s="251"/>
      <c r="GRP200" s="251"/>
      <c r="GRQ200" s="251"/>
      <c r="GRR200" s="251"/>
      <c r="GRS200" s="251"/>
      <c r="GRT200" s="251"/>
      <c r="GRU200" s="251"/>
      <c r="GRV200" s="251"/>
      <c r="GRW200" s="251"/>
      <c r="GRX200" s="251"/>
      <c r="GRY200" s="251"/>
      <c r="GRZ200" s="251"/>
      <c r="GSA200" s="251"/>
      <c r="GSB200" s="251"/>
      <c r="GSC200" s="251"/>
      <c r="GSD200" s="251"/>
      <c r="GSE200" s="251"/>
      <c r="GSF200" s="251"/>
      <c r="GSG200" s="251"/>
      <c r="GSH200" s="251"/>
      <c r="GSI200" s="251"/>
      <c r="GSJ200" s="251"/>
      <c r="GSK200" s="251"/>
      <c r="GSL200" s="251"/>
      <c r="GSM200" s="251"/>
      <c r="GSN200" s="251"/>
      <c r="GSO200" s="251"/>
      <c r="GSP200" s="251"/>
      <c r="GSQ200" s="251"/>
      <c r="GSR200" s="251"/>
      <c r="GSS200" s="251"/>
      <c r="GST200" s="251"/>
      <c r="GSU200" s="251"/>
      <c r="GSV200" s="251"/>
      <c r="GSW200" s="251"/>
      <c r="GSX200" s="251"/>
      <c r="GSY200" s="251"/>
      <c r="GSZ200" s="251"/>
      <c r="GTA200" s="251"/>
      <c r="GTB200" s="251"/>
      <c r="GTC200" s="251"/>
      <c r="GTD200" s="251"/>
      <c r="GTE200" s="251"/>
      <c r="GTF200" s="251"/>
      <c r="GTG200" s="251"/>
      <c r="GTH200" s="251"/>
      <c r="GTI200" s="251"/>
      <c r="GTJ200" s="251"/>
      <c r="GTK200" s="251"/>
      <c r="GTL200" s="251"/>
      <c r="GTM200" s="251"/>
      <c r="GTN200" s="251"/>
      <c r="GTO200" s="251"/>
      <c r="GTP200" s="251"/>
      <c r="GTQ200" s="251"/>
      <c r="GTR200" s="251"/>
      <c r="GTS200" s="251"/>
      <c r="GTT200" s="251"/>
      <c r="GTU200" s="251"/>
      <c r="GTV200" s="251"/>
      <c r="GTW200" s="251"/>
      <c r="GTX200" s="251"/>
      <c r="GTY200" s="251"/>
      <c r="GTZ200" s="251"/>
      <c r="GUA200" s="251"/>
      <c r="GUB200" s="251"/>
      <c r="GUC200" s="251"/>
      <c r="GUD200" s="251"/>
      <c r="GUE200" s="251"/>
      <c r="GUF200" s="251"/>
      <c r="GUG200" s="251"/>
      <c r="GUH200" s="251"/>
      <c r="GUI200" s="251"/>
      <c r="GUJ200" s="251"/>
      <c r="GUK200" s="251"/>
      <c r="GUL200" s="251"/>
      <c r="GUM200" s="251"/>
      <c r="GUN200" s="251"/>
      <c r="GUO200" s="251"/>
      <c r="GUP200" s="251"/>
      <c r="GUQ200" s="251"/>
      <c r="GUR200" s="251"/>
      <c r="GUS200" s="251"/>
      <c r="GUT200" s="251"/>
      <c r="GUU200" s="251"/>
      <c r="GUV200" s="251"/>
      <c r="GUW200" s="251"/>
      <c r="GUX200" s="251"/>
      <c r="GUY200" s="251"/>
      <c r="GUZ200" s="251"/>
      <c r="GVA200" s="251"/>
      <c r="GVB200" s="251"/>
      <c r="GVC200" s="251"/>
      <c r="GVD200" s="251"/>
      <c r="GVE200" s="251"/>
      <c r="GVF200" s="251"/>
      <c r="GVG200" s="251"/>
      <c r="GVH200" s="251"/>
      <c r="GVI200" s="251"/>
      <c r="GVJ200" s="251"/>
      <c r="GVK200" s="251"/>
      <c r="GVL200" s="251"/>
      <c r="GVM200" s="251"/>
      <c r="GVN200" s="251"/>
      <c r="GVO200" s="251"/>
      <c r="GVP200" s="251"/>
      <c r="GVQ200" s="251"/>
      <c r="GVR200" s="251"/>
      <c r="GVS200" s="251"/>
      <c r="GVT200" s="251"/>
      <c r="GVU200" s="251"/>
      <c r="GVV200" s="251"/>
      <c r="GVW200" s="251"/>
      <c r="GVX200" s="251"/>
      <c r="GVY200" s="251"/>
      <c r="GVZ200" s="251"/>
      <c r="GWA200" s="251"/>
      <c r="GWB200" s="251"/>
      <c r="GWC200" s="251"/>
      <c r="GWD200" s="251"/>
      <c r="GWE200" s="251"/>
      <c r="GWF200" s="251"/>
      <c r="GWG200" s="251"/>
      <c r="GWH200" s="251"/>
      <c r="GWI200" s="251"/>
      <c r="GWJ200" s="251"/>
      <c r="GWK200" s="251"/>
      <c r="GWL200" s="251"/>
      <c r="GWM200" s="251"/>
      <c r="GWN200" s="251"/>
      <c r="GWO200" s="251"/>
      <c r="GWP200" s="251"/>
      <c r="GWQ200" s="251"/>
      <c r="GWR200" s="251"/>
      <c r="GWS200" s="251"/>
      <c r="GWT200" s="251"/>
      <c r="GWU200" s="251"/>
      <c r="GWV200" s="251"/>
      <c r="GWW200" s="251"/>
      <c r="GWX200" s="251"/>
      <c r="GWY200" s="251"/>
      <c r="GWZ200" s="251"/>
      <c r="GXA200" s="251"/>
      <c r="GXB200" s="251"/>
      <c r="GXC200" s="251"/>
      <c r="GXD200" s="251"/>
      <c r="GXE200" s="251"/>
      <c r="GXF200" s="251"/>
      <c r="GXG200" s="251"/>
      <c r="GXH200" s="251"/>
      <c r="GXI200" s="251"/>
      <c r="GXJ200" s="251"/>
      <c r="GXK200" s="251"/>
      <c r="GXL200" s="251"/>
      <c r="GXM200" s="251"/>
      <c r="GXN200" s="251"/>
      <c r="GXO200" s="251"/>
      <c r="GXP200" s="251"/>
      <c r="GXQ200" s="251"/>
      <c r="GXR200" s="251"/>
      <c r="GXS200" s="251"/>
      <c r="GXT200" s="251"/>
      <c r="GXU200" s="251"/>
      <c r="GXV200" s="251"/>
      <c r="GXW200" s="251"/>
      <c r="GXX200" s="251"/>
      <c r="GXY200" s="251"/>
      <c r="GXZ200" s="251"/>
      <c r="GYA200" s="251"/>
      <c r="GYB200" s="251"/>
      <c r="GYC200" s="251"/>
      <c r="GYD200" s="251"/>
      <c r="GYE200" s="251"/>
      <c r="GYF200" s="251"/>
      <c r="GYG200" s="251"/>
      <c r="GYH200" s="251"/>
      <c r="GYI200" s="251"/>
      <c r="GYJ200" s="251"/>
      <c r="GYK200" s="251"/>
      <c r="GYL200" s="251"/>
      <c r="GYM200" s="251"/>
      <c r="GYN200" s="251"/>
      <c r="GYO200" s="251"/>
      <c r="GYP200" s="251"/>
      <c r="GYQ200" s="251"/>
      <c r="GYR200" s="251"/>
      <c r="GYS200" s="251"/>
      <c r="GYT200" s="251"/>
      <c r="GYU200" s="251"/>
      <c r="GYV200" s="251"/>
      <c r="GYW200" s="251"/>
      <c r="GYX200" s="251"/>
      <c r="GYY200" s="251"/>
      <c r="GYZ200" s="251"/>
      <c r="GZA200" s="251"/>
      <c r="GZB200" s="251"/>
      <c r="GZC200" s="251"/>
      <c r="GZD200" s="251"/>
      <c r="GZE200" s="251"/>
      <c r="GZF200" s="251"/>
      <c r="GZG200" s="251"/>
      <c r="GZH200" s="251"/>
      <c r="GZI200" s="251"/>
      <c r="GZJ200" s="251"/>
      <c r="GZK200" s="251"/>
      <c r="GZL200" s="251"/>
      <c r="GZM200" s="251"/>
      <c r="GZN200" s="251"/>
      <c r="GZO200" s="251"/>
      <c r="GZP200" s="251"/>
      <c r="GZQ200" s="251"/>
      <c r="GZR200" s="251"/>
      <c r="GZS200" s="251"/>
      <c r="GZT200" s="251"/>
      <c r="GZU200" s="251"/>
      <c r="GZV200" s="251"/>
      <c r="GZW200" s="251"/>
      <c r="GZX200" s="251"/>
      <c r="GZY200" s="251"/>
      <c r="GZZ200" s="251"/>
      <c r="HAA200" s="251"/>
      <c r="HAB200" s="251"/>
      <c r="HAC200" s="251"/>
      <c r="HAD200" s="251"/>
      <c r="HAE200" s="251"/>
      <c r="HAF200" s="251"/>
      <c r="HAG200" s="251"/>
      <c r="HAH200" s="251"/>
      <c r="HAI200" s="251"/>
      <c r="HAJ200" s="251"/>
      <c r="HAK200" s="251"/>
      <c r="HAL200" s="251"/>
      <c r="HAM200" s="251"/>
      <c r="HAN200" s="251"/>
      <c r="HAO200" s="251"/>
      <c r="HAP200" s="251"/>
      <c r="HAQ200" s="251"/>
      <c r="HAR200" s="251"/>
      <c r="HAS200" s="251"/>
      <c r="HAT200" s="251"/>
      <c r="HAU200" s="251"/>
      <c r="HAV200" s="251"/>
      <c r="HAW200" s="251"/>
      <c r="HAX200" s="251"/>
      <c r="HAY200" s="251"/>
      <c r="HAZ200" s="251"/>
      <c r="HBA200" s="251"/>
      <c r="HBB200" s="251"/>
      <c r="HBC200" s="251"/>
      <c r="HBD200" s="251"/>
      <c r="HBE200" s="251"/>
      <c r="HBF200" s="251"/>
      <c r="HBG200" s="251"/>
      <c r="HBH200" s="251"/>
      <c r="HBI200" s="251"/>
      <c r="HBJ200" s="251"/>
      <c r="HBK200" s="251"/>
      <c r="HBL200" s="251"/>
      <c r="HBM200" s="251"/>
      <c r="HBN200" s="251"/>
      <c r="HBO200" s="251"/>
      <c r="HBP200" s="251"/>
      <c r="HBQ200" s="251"/>
      <c r="HBR200" s="251"/>
      <c r="HBS200" s="251"/>
      <c r="HBT200" s="251"/>
      <c r="HBU200" s="251"/>
      <c r="HBV200" s="251"/>
      <c r="HBW200" s="251"/>
      <c r="HBX200" s="251"/>
      <c r="HBY200" s="251"/>
      <c r="HBZ200" s="251"/>
      <c r="HCA200" s="251"/>
      <c r="HCB200" s="251"/>
      <c r="HCC200" s="251"/>
      <c r="HCD200" s="251"/>
      <c r="HCE200" s="251"/>
      <c r="HCF200" s="251"/>
      <c r="HCG200" s="251"/>
      <c r="HCH200" s="251"/>
      <c r="HCI200" s="251"/>
      <c r="HCJ200" s="251"/>
      <c r="HCK200" s="251"/>
      <c r="HCL200" s="251"/>
      <c r="HCM200" s="251"/>
      <c r="HCN200" s="251"/>
      <c r="HCO200" s="251"/>
      <c r="HCP200" s="251"/>
      <c r="HCQ200" s="251"/>
      <c r="HCR200" s="251"/>
      <c r="HCS200" s="251"/>
      <c r="HCT200" s="251"/>
      <c r="HCU200" s="251"/>
      <c r="HCV200" s="251"/>
      <c r="HCW200" s="251"/>
      <c r="HCX200" s="251"/>
      <c r="HCY200" s="251"/>
      <c r="HCZ200" s="251"/>
      <c r="HDA200" s="251"/>
      <c r="HDB200" s="251"/>
      <c r="HDC200" s="251"/>
      <c r="HDD200" s="251"/>
      <c r="HDE200" s="251"/>
      <c r="HDF200" s="251"/>
      <c r="HDG200" s="251"/>
      <c r="HDH200" s="251"/>
      <c r="HDI200" s="251"/>
      <c r="HDJ200" s="251"/>
      <c r="HDK200" s="251"/>
      <c r="HDL200" s="251"/>
      <c r="HDM200" s="251"/>
      <c r="HDN200" s="251"/>
      <c r="HDO200" s="251"/>
      <c r="HDP200" s="251"/>
      <c r="HDQ200" s="251"/>
      <c r="HDR200" s="251"/>
      <c r="HDS200" s="251"/>
      <c r="HDT200" s="251"/>
      <c r="HDU200" s="251"/>
      <c r="HDV200" s="251"/>
      <c r="HDW200" s="251"/>
      <c r="HDX200" s="251"/>
      <c r="HDY200" s="251"/>
      <c r="HDZ200" s="251"/>
      <c r="HEA200" s="251"/>
      <c r="HEB200" s="251"/>
      <c r="HEC200" s="251"/>
      <c r="HED200" s="251"/>
      <c r="HEE200" s="251"/>
      <c r="HEF200" s="251"/>
      <c r="HEG200" s="251"/>
      <c r="HEH200" s="251"/>
      <c r="HEI200" s="251"/>
      <c r="HEJ200" s="251"/>
      <c r="HEK200" s="251"/>
      <c r="HEL200" s="251"/>
      <c r="HEM200" s="251"/>
      <c r="HEN200" s="251"/>
      <c r="HEO200" s="251"/>
      <c r="HEP200" s="251"/>
      <c r="HEQ200" s="251"/>
      <c r="HER200" s="251"/>
      <c r="HES200" s="251"/>
      <c r="HET200" s="251"/>
      <c r="HEU200" s="251"/>
      <c r="HEV200" s="251"/>
      <c r="HEW200" s="251"/>
      <c r="HEX200" s="251"/>
      <c r="HEY200" s="251"/>
      <c r="HEZ200" s="251"/>
      <c r="HFA200" s="251"/>
      <c r="HFB200" s="251"/>
      <c r="HFC200" s="251"/>
      <c r="HFD200" s="251"/>
      <c r="HFE200" s="251"/>
      <c r="HFF200" s="251"/>
      <c r="HFG200" s="251"/>
      <c r="HFH200" s="251"/>
      <c r="HFI200" s="251"/>
      <c r="HFJ200" s="251"/>
      <c r="HFK200" s="251"/>
      <c r="HFL200" s="251"/>
      <c r="HFM200" s="251"/>
      <c r="HFN200" s="251"/>
      <c r="HFO200" s="251"/>
      <c r="HFP200" s="251"/>
      <c r="HFQ200" s="251"/>
      <c r="HFR200" s="251"/>
      <c r="HFS200" s="251"/>
      <c r="HFT200" s="251"/>
      <c r="HFU200" s="251"/>
      <c r="HFV200" s="251"/>
      <c r="HFW200" s="251"/>
      <c r="HFX200" s="251"/>
      <c r="HFY200" s="251"/>
      <c r="HFZ200" s="251"/>
      <c r="HGA200" s="251"/>
      <c r="HGB200" s="251"/>
      <c r="HGC200" s="251"/>
      <c r="HGD200" s="251"/>
      <c r="HGE200" s="251"/>
      <c r="HGF200" s="251"/>
      <c r="HGG200" s="251"/>
      <c r="HGH200" s="251"/>
      <c r="HGI200" s="251"/>
      <c r="HGJ200" s="251"/>
      <c r="HGK200" s="251"/>
      <c r="HGL200" s="251"/>
      <c r="HGM200" s="251"/>
      <c r="HGN200" s="251"/>
      <c r="HGO200" s="251"/>
      <c r="HGP200" s="251"/>
      <c r="HGQ200" s="251"/>
      <c r="HGR200" s="251"/>
      <c r="HGS200" s="251"/>
      <c r="HGT200" s="251"/>
      <c r="HGU200" s="251"/>
      <c r="HGV200" s="251"/>
      <c r="HGW200" s="251"/>
      <c r="HGX200" s="251"/>
      <c r="HGY200" s="251"/>
      <c r="HGZ200" s="251"/>
      <c r="HHA200" s="251"/>
      <c r="HHB200" s="251"/>
      <c r="HHC200" s="251"/>
      <c r="HHD200" s="251"/>
      <c r="HHE200" s="251"/>
      <c r="HHF200" s="251"/>
      <c r="HHG200" s="251"/>
      <c r="HHH200" s="251"/>
      <c r="HHI200" s="251"/>
      <c r="HHJ200" s="251"/>
      <c r="HHK200" s="251"/>
      <c r="HHL200" s="251"/>
      <c r="HHM200" s="251"/>
      <c r="HHN200" s="251"/>
      <c r="HHO200" s="251"/>
      <c r="HHP200" s="251"/>
      <c r="HHQ200" s="251"/>
      <c r="HHR200" s="251"/>
      <c r="HHS200" s="251"/>
      <c r="HHT200" s="251"/>
      <c r="HHU200" s="251"/>
      <c r="HHV200" s="251"/>
      <c r="HHW200" s="251"/>
      <c r="HHX200" s="251"/>
      <c r="HHY200" s="251"/>
      <c r="HHZ200" s="251"/>
      <c r="HIA200" s="251"/>
      <c r="HIB200" s="251"/>
      <c r="HIC200" s="251"/>
      <c r="HID200" s="251"/>
      <c r="HIE200" s="251"/>
      <c r="HIF200" s="251"/>
      <c r="HIG200" s="251"/>
      <c r="HIH200" s="251"/>
      <c r="HII200" s="251"/>
      <c r="HIJ200" s="251"/>
      <c r="HIK200" s="251"/>
      <c r="HIL200" s="251"/>
      <c r="HIM200" s="251"/>
      <c r="HIN200" s="251"/>
      <c r="HIO200" s="251"/>
      <c r="HIP200" s="251"/>
      <c r="HIQ200" s="251"/>
      <c r="HIR200" s="251"/>
      <c r="HIS200" s="251"/>
      <c r="HIT200" s="251"/>
      <c r="HIU200" s="251"/>
      <c r="HIV200" s="251"/>
      <c r="HIW200" s="251"/>
      <c r="HIX200" s="251"/>
      <c r="HIY200" s="251"/>
      <c r="HIZ200" s="251"/>
      <c r="HJA200" s="251"/>
      <c r="HJB200" s="251"/>
      <c r="HJC200" s="251"/>
      <c r="HJD200" s="251"/>
      <c r="HJE200" s="251"/>
      <c r="HJF200" s="251"/>
      <c r="HJG200" s="251"/>
      <c r="HJH200" s="251"/>
      <c r="HJI200" s="251"/>
      <c r="HJJ200" s="251"/>
      <c r="HJK200" s="251"/>
      <c r="HJL200" s="251"/>
      <c r="HJM200" s="251"/>
      <c r="HJN200" s="251"/>
      <c r="HJO200" s="251"/>
      <c r="HJP200" s="251"/>
      <c r="HJQ200" s="251"/>
      <c r="HJR200" s="251"/>
      <c r="HJS200" s="251"/>
      <c r="HJT200" s="251"/>
      <c r="HJU200" s="251"/>
      <c r="HJV200" s="251"/>
      <c r="HJW200" s="251"/>
      <c r="HJX200" s="251"/>
      <c r="HJY200" s="251"/>
      <c r="HJZ200" s="251"/>
      <c r="HKA200" s="251"/>
      <c r="HKB200" s="251"/>
      <c r="HKC200" s="251"/>
      <c r="HKD200" s="251"/>
      <c r="HKE200" s="251"/>
      <c r="HKF200" s="251"/>
      <c r="HKG200" s="251"/>
      <c r="HKH200" s="251"/>
      <c r="HKI200" s="251"/>
      <c r="HKJ200" s="251"/>
      <c r="HKK200" s="251"/>
      <c r="HKL200" s="251"/>
      <c r="HKM200" s="251"/>
      <c r="HKN200" s="251"/>
      <c r="HKO200" s="251"/>
      <c r="HKP200" s="251"/>
      <c r="HKQ200" s="251"/>
      <c r="HKR200" s="251"/>
      <c r="HKS200" s="251"/>
      <c r="HKT200" s="251"/>
      <c r="HKU200" s="251"/>
      <c r="HKV200" s="251"/>
      <c r="HKW200" s="251"/>
      <c r="HKX200" s="251"/>
      <c r="HKY200" s="251"/>
      <c r="HKZ200" s="251"/>
      <c r="HLA200" s="251"/>
      <c r="HLB200" s="251"/>
      <c r="HLC200" s="251"/>
      <c r="HLD200" s="251"/>
      <c r="HLE200" s="251"/>
      <c r="HLF200" s="251"/>
      <c r="HLG200" s="251"/>
      <c r="HLH200" s="251"/>
      <c r="HLI200" s="251"/>
      <c r="HLJ200" s="251"/>
      <c r="HLK200" s="251"/>
      <c r="HLL200" s="251"/>
      <c r="HLM200" s="251"/>
      <c r="HLN200" s="251"/>
      <c r="HLO200" s="251"/>
      <c r="HLP200" s="251"/>
      <c r="HLQ200" s="251"/>
      <c r="HLR200" s="251"/>
      <c r="HLS200" s="251"/>
      <c r="HLT200" s="251"/>
      <c r="HLU200" s="251"/>
      <c r="HLV200" s="251"/>
      <c r="HLW200" s="251"/>
      <c r="HLX200" s="251"/>
      <c r="HLY200" s="251"/>
      <c r="HLZ200" s="251"/>
      <c r="HMA200" s="251"/>
      <c r="HMB200" s="251"/>
      <c r="HMC200" s="251"/>
      <c r="HMD200" s="251"/>
      <c r="HME200" s="251"/>
      <c r="HMF200" s="251"/>
      <c r="HMG200" s="251"/>
      <c r="HMH200" s="251"/>
      <c r="HMI200" s="251"/>
      <c r="HMJ200" s="251"/>
      <c r="HMK200" s="251"/>
      <c r="HML200" s="251"/>
      <c r="HMM200" s="251"/>
      <c r="HMN200" s="251"/>
      <c r="HMO200" s="251"/>
      <c r="HMP200" s="251"/>
      <c r="HMQ200" s="251"/>
      <c r="HMR200" s="251"/>
      <c r="HMS200" s="251"/>
      <c r="HMT200" s="251"/>
      <c r="HMU200" s="251"/>
      <c r="HMV200" s="251"/>
      <c r="HMW200" s="251"/>
      <c r="HMX200" s="251"/>
      <c r="HMY200" s="251"/>
      <c r="HMZ200" s="251"/>
      <c r="HNA200" s="251"/>
      <c r="HNB200" s="251"/>
      <c r="HNC200" s="251"/>
      <c r="HND200" s="251"/>
      <c r="HNE200" s="251"/>
      <c r="HNF200" s="251"/>
      <c r="HNG200" s="251"/>
      <c r="HNH200" s="251"/>
      <c r="HNI200" s="251"/>
      <c r="HNJ200" s="251"/>
      <c r="HNK200" s="251"/>
      <c r="HNL200" s="251"/>
      <c r="HNM200" s="251"/>
      <c r="HNN200" s="251"/>
      <c r="HNO200" s="251"/>
      <c r="HNP200" s="251"/>
      <c r="HNQ200" s="251"/>
      <c r="HNR200" s="251"/>
      <c r="HNS200" s="251"/>
      <c r="HNT200" s="251"/>
      <c r="HNU200" s="251"/>
      <c r="HNV200" s="251"/>
      <c r="HNW200" s="251"/>
      <c r="HNX200" s="251"/>
      <c r="HNY200" s="251"/>
      <c r="HNZ200" s="251"/>
      <c r="HOA200" s="251"/>
      <c r="HOB200" s="251"/>
      <c r="HOC200" s="251"/>
      <c r="HOD200" s="251"/>
      <c r="HOE200" s="251"/>
      <c r="HOF200" s="251"/>
      <c r="HOG200" s="251"/>
      <c r="HOH200" s="251"/>
      <c r="HOI200" s="251"/>
      <c r="HOJ200" s="251"/>
      <c r="HOK200" s="251"/>
      <c r="HOL200" s="251"/>
      <c r="HOM200" s="251"/>
      <c r="HON200" s="251"/>
      <c r="HOO200" s="251"/>
      <c r="HOP200" s="251"/>
      <c r="HOQ200" s="251"/>
      <c r="HOR200" s="251"/>
      <c r="HOS200" s="251"/>
      <c r="HOT200" s="251"/>
      <c r="HOU200" s="251"/>
      <c r="HOV200" s="251"/>
      <c r="HOW200" s="251"/>
      <c r="HOX200" s="251"/>
      <c r="HOY200" s="251"/>
      <c r="HOZ200" s="251"/>
      <c r="HPA200" s="251"/>
      <c r="HPB200" s="251"/>
      <c r="HPC200" s="251"/>
      <c r="HPD200" s="251"/>
      <c r="HPE200" s="251"/>
      <c r="HPF200" s="251"/>
      <c r="HPG200" s="251"/>
      <c r="HPH200" s="251"/>
      <c r="HPI200" s="251"/>
      <c r="HPJ200" s="251"/>
      <c r="HPK200" s="251"/>
      <c r="HPL200" s="251"/>
      <c r="HPM200" s="251"/>
      <c r="HPN200" s="251"/>
      <c r="HPO200" s="251"/>
      <c r="HPP200" s="251"/>
      <c r="HPQ200" s="251"/>
      <c r="HPR200" s="251"/>
      <c r="HPS200" s="251"/>
      <c r="HPT200" s="251"/>
      <c r="HPU200" s="251"/>
      <c r="HPV200" s="251"/>
      <c r="HPW200" s="251"/>
      <c r="HPX200" s="251"/>
      <c r="HPY200" s="251"/>
      <c r="HPZ200" s="251"/>
      <c r="HQA200" s="251"/>
      <c r="HQB200" s="251"/>
      <c r="HQC200" s="251"/>
      <c r="HQD200" s="251"/>
      <c r="HQE200" s="251"/>
      <c r="HQF200" s="251"/>
      <c r="HQG200" s="251"/>
      <c r="HQH200" s="251"/>
      <c r="HQI200" s="251"/>
      <c r="HQJ200" s="251"/>
      <c r="HQK200" s="251"/>
      <c r="HQL200" s="251"/>
      <c r="HQM200" s="251"/>
      <c r="HQN200" s="251"/>
      <c r="HQO200" s="251"/>
      <c r="HQP200" s="251"/>
      <c r="HQQ200" s="251"/>
      <c r="HQR200" s="251"/>
      <c r="HQS200" s="251"/>
      <c r="HQT200" s="251"/>
      <c r="HQU200" s="251"/>
      <c r="HQV200" s="251"/>
      <c r="HQW200" s="251"/>
      <c r="HQX200" s="251"/>
      <c r="HQY200" s="251"/>
      <c r="HQZ200" s="251"/>
      <c r="HRA200" s="251"/>
      <c r="HRB200" s="251"/>
      <c r="HRC200" s="251"/>
      <c r="HRD200" s="251"/>
      <c r="HRE200" s="251"/>
      <c r="HRF200" s="251"/>
      <c r="HRG200" s="251"/>
      <c r="HRH200" s="251"/>
      <c r="HRI200" s="251"/>
      <c r="HRJ200" s="251"/>
      <c r="HRK200" s="251"/>
      <c r="HRL200" s="251"/>
      <c r="HRM200" s="251"/>
      <c r="HRN200" s="251"/>
      <c r="HRO200" s="251"/>
      <c r="HRP200" s="251"/>
      <c r="HRQ200" s="251"/>
      <c r="HRR200" s="251"/>
      <c r="HRS200" s="251"/>
      <c r="HRT200" s="251"/>
      <c r="HRU200" s="251"/>
      <c r="HRV200" s="251"/>
      <c r="HRW200" s="251"/>
      <c r="HRX200" s="251"/>
      <c r="HRY200" s="251"/>
      <c r="HRZ200" s="251"/>
      <c r="HSA200" s="251"/>
      <c r="HSB200" s="251"/>
      <c r="HSC200" s="251"/>
      <c r="HSD200" s="251"/>
      <c r="HSE200" s="251"/>
      <c r="HSF200" s="251"/>
      <c r="HSG200" s="251"/>
      <c r="HSH200" s="251"/>
      <c r="HSI200" s="251"/>
      <c r="HSJ200" s="251"/>
      <c r="HSK200" s="251"/>
      <c r="HSL200" s="251"/>
      <c r="HSM200" s="251"/>
      <c r="HSN200" s="251"/>
      <c r="HSO200" s="251"/>
      <c r="HSP200" s="251"/>
      <c r="HSQ200" s="251"/>
      <c r="HSR200" s="251"/>
      <c r="HSS200" s="251"/>
      <c r="HST200" s="251"/>
      <c r="HSU200" s="251"/>
      <c r="HSV200" s="251"/>
      <c r="HSW200" s="251"/>
      <c r="HSX200" s="251"/>
      <c r="HSY200" s="251"/>
      <c r="HSZ200" s="251"/>
      <c r="HTA200" s="251"/>
      <c r="HTB200" s="251"/>
      <c r="HTC200" s="251"/>
      <c r="HTD200" s="251"/>
      <c r="HTE200" s="251"/>
      <c r="HTF200" s="251"/>
      <c r="HTG200" s="251"/>
      <c r="HTH200" s="251"/>
      <c r="HTI200" s="251"/>
      <c r="HTJ200" s="251"/>
      <c r="HTK200" s="251"/>
      <c r="HTL200" s="251"/>
      <c r="HTM200" s="251"/>
      <c r="HTN200" s="251"/>
      <c r="HTO200" s="251"/>
      <c r="HTP200" s="251"/>
      <c r="HTQ200" s="251"/>
      <c r="HTR200" s="251"/>
      <c r="HTS200" s="251"/>
      <c r="HTT200" s="251"/>
      <c r="HTU200" s="251"/>
      <c r="HTV200" s="251"/>
      <c r="HTW200" s="251"/>
      <c r="HTX200" s="251"/>
      <c r="HTY200" s="251"/>
      <c r="HTZ200" s="251"/>
      <c r="HUA200" s="251"/>
      <c r="HUB200" s="251"/>
      <c r="HUC200" s="251"/>
      <c r="HUD200" s="251"/>
      <c r="HUE200" s="251"/>
      <c r="HUF200" s="251"/>
      <c r="HUG200" s="251"/>
      <c r="HUH200" s="251"/>
      <c r="HUI200" s="251"/>
      <c r="HUJ200" s="251"/>
      <c r="HUK200" s="251"/>
      <c r="HUL200" s="251"/>
      <c r="HUM200" s="251"/>
      <c r="HUN200" s="251"/>
      <c r="HUO200" s="251"/>
      <c r="HUP200" s="251"/>
      <c r="HUQ200" s="251"/>
      <c r="HUR200" s="251"/>
      <c r="HUS200" s="251"/>
      <c r="HUT200" s="251"/>
      <c r="HUU200" s="251"/>
      <c r="HUV200" s="251"/>
      <c r="HUW200" s="251"/>
      <c r="HUX200" s="251"/>
      <c r="HUY200" s="251"/>
      <c r="HUZ200" s="251"/>
      <c r="HVA200" s="251"/>
      <c r="HVB200" s="251"/>
      <c r="HVC200" s="251"/>
      <c r="HVD200" s="251"/>
      <c r="HVE200" s="251"/>
      <c r="HVF200" s="251"/>
      <c r="HVG200" s="251"/>
      <c r="HVH200" s="251"/>
      <c r="HVI200" s="251"/>
      <c r="HVJ200" s="251"/>
      <c r="HVK200" s="251"/>
      <c r="HVL200" s="251"/>
      <c r="HVM200" s="251"/>
      <c r="HVN200" s="251"/>
      <c r="HVO200" s="251"/>
      <c r="HVP200" s="251"/>
      <c r="HVQ200" s="251"/>
      <c r="HVR200" s="251"/>
      <c r="HVS200" s="251"/>
      <c r="HVT200" s="251"/>
      <c r="HVU200" s="251"/>
      <c r="HVV200" s="251"/>
      <c r="HVW200" s="251"/>
      <c r="HVX200" s="251"/>
      <c r="HVY200" s="251"/>
      <c r="HVZ200" s="251"/>
      <c r="HWA200" s="251"/>
      <c r="HWB200" s="251"/>
      <c r="HWC200" s="251"/>
      <c r="HWD200" s="251"/>
      <c r="HWE200" s="251"/>
      <c r="HWF200" s="251"/>
      <c r="HWG200" s="251"/>
      <c r="HWH200" s="251"/>
      <c r="HWI200" s="251"/>
      <c r="HWJ200" s="251"/>
      <c r="HWK200" s="251"/>
      <c r="HWL200" s="251"/>
      <c r="HWM200" s="251"/>
      <c r="HWN200" s="251"/>
      <c r="HWO200" s="251"/>
      <c r="HWP200" s="251"/>
      <c r="HWQ200" s="251"/>
      <c r="HWR200" s="251"/>
      <c r="HWS200" s="251"/>
      <c r="HWT200" s="251"/>
      <c r="HWU200" s="251"/>
      <c r="HWV200" s="251"/>
      <c r="HWW200" s="251"/>
      <c r="HWX200" s="251"/>
      <c r="HWY200" s="251"/>
      <c r="HWZ200" s="251"/>
      <c r="HXA200" s="251"/>
      <c r="HXB200" s="251"/>
      <c r="HXC200" s="251"/>
      <c r="HXD200" s="251"/>
      <c r="HXE200" s="251"/>
      <c r="HXF200" s="251"/>
      <c r="HXG200" s="251"/>
      <c r="HXH200" s="251"/>
      <c r="HXI200" s="251"/>
      <c r="HXJ200" s="251"/>
      <c r="HXK200" s="251"/>
      <c r="HXL200" s="251"/>
      <c r="HXM200" s="251"/>
      <c r="HXN200" s="251"/>
      <c r="HXO200" s="251"/>
      <c r="HXP200" s="251"/>
      <c r="HXQ200" s="251"/>
      <c r="HXR200" s="251"/>
      <c r="HXS200" s="251"/>
      <c r="HXT200" s="251"/>
      <c r="HXU200" s="251"/>
      <c r="HXV200" s="251"/>
      <c r="HXW200" s="251"/>
      <c r="HXX200" s="251"/>
      <c r="HXY200" s="251"/>
      <c r="HXZ200" s="251"/>
      <c r="HYA200" s="251"/>
      <c r="HYB200" s="251"/>
      <c r="HYC200" s="251"/>
      <c r="HYD200" s="251"/>
      <c r="HYE200" s="251"/>
      <c r="HYF200" s="251"/>
      <c r="HYG200" s="251"/>
      <c r="HYH200" s="251"/>
      <c r="HYI200" s="251"/>
      <c r="HYJ200" s="251"/>
      <c r="HYK200" s="251"/>
      <c r="HYL200" s="251"/>
      <c r="HYM200" s="251"/>
      <c r="HYN200" s="251"/>
      <c r="HYO200" s="251"/>
      <c r="HYP200" s="251"/>
      <c r="HYQ200" s="251"/>
      <c r="HYR200" s="251"/>
      <c r="HYS200" s="251"/>
      <c r="HYT200" s="251"/>
      <c r="HYU200" s="251"/>
      <c r="HYV200" s="251"/>
      <c r="HYW200" s="251"/>
      <c r="HYX200" s="251"/>
      <c r="HYY200" s="251"/>
      <c r="HYZ200" s="251"/>
      <c r="HZA200" s="251"/>
      <c r="HZB200" s="251"/>
      <c r="HZC200" s="251"/>
      <c r="HZD200" s="251"/>
      <c r="HZE200" s="251"/>
      <c r="HZF200" s="251"/>
      <c r="HZG200" s="251"/>
      <c r="HZH200" s="251"/>
      <c r="HZI200" s="251"/>
      <c r="HZJ200" s="251"/>
      <c r="HZK200" s="251"/>
      <c r="HZL200" s="251"/>
      <c r="HZM200" s="251"/>
      <c r="HZN200" s="251"/>
      <c r="HZO200" s="251"/>
      <c r="HZP200" s="251"/>
      <c r="HZQ200" s="251"/>
      <c r="HZR200" s="251"/>
      <c r="HZS200" s="251"/>
      <c r="HZT200" s="251"/>
      <c r="HZU200" s="251"/>
      <c r="HZV200" s="251"/>
      <c r="HZW200" s="251"/>
      <c r="HZX200" s="251"/>
      <c r="HZY200" s="251"/>
      <c r="HZZ200" s="251"/>
      <c r="IAA200" s="251"/>
      <c r="IAB200" s="251"/>
      <c r="IAC200" s="251"/>
      <c r="IAD200" s="251"/>
      <c r="IAE200" s="251"/>
      <c r="IAF200" s="251"/>
      <c r="IAG200" s="251"/>
      <c r="IAH200" s="251"/>
      <c r="IAI200" s="251"/>
      <c r="IAJ200" s="251"/>
      <c r="IAK200" s="251"/>
      <c r="IAL200" s="251"/>
      <c r="IAM200" s="251"/>
      <c r="IAN200" s="251"/>
      <c r="IAO200" s="251"/>
      <c r="IAP200" s="251"/>
      <c r="IAQ200" s="251"/>
      <c r="IAR200" s="251"/>
      <c r="IAS200" s="251"/>
      <c r="IAT200" s="251"/>
      <c r="IAU200" s="251"/>
      <c r="IAV200" s="251"/>
      <c r="IAW200" s="251"/>
      <c r="IAX200" s="251"/>
      <c r="IAY200" s="251"/>
      <c r="IAZ200" s="251"/>
      <c r="IBA200" s="251"/>
      <c r="IBB200" s="251"/>
      <c r="IBC200" s="251"/>
      <c r="IBD200" s="251"/>
      <c r="IBE200" s="251"/>
      <c r="IBF200" s="251"/>
      <c r="IBG200" s="251"/>
      <c r="IBH200" s="251"/>
      <c r="IBI200" s="251"/>
      <c r="IBJ200" s="251"/>
      <c r="IBK200" s="251"/>
      <c r="IBL200" s="251"/>
      <c r="IBM200" s="251"/>
      <c r="IBN200" s="251"/>
      <c r="IBO200" s="251"/>
      <c r="IBP200" s="251"/>
      <c r="IBQ200" s="251"/>
      <c r="IBR200" s="251"/>
      <c r="IBS200" s="251"/>
      <c r="IBT200" s="251"/>
      <c r="IBU200" s="251"/>
      <c r="IBV200" s="251"/>
      <c r="IBW200" s="251"/>
      <c r="IBX200" s="251"/>
      <c r="IBY200" s="251"/>
      <c r="IBZ200" s="251"/>
      <c r="ICA200" s="251"/>
      <c r="ICB200" s="251"/>
      <c r="ICC200" s="251"/>
      <c r="ICD200" s="251"/>
      <c r="ICE200" s="251"/>
      <c r="ICF200" s="251"/>
      <c r="ICG200" s="251"/>
      <c r="ICH200" s="251"/>
      <c r="ICI200" s="251"/>
      <c r="ICJ200" s="251"/>
      <c r="ICK200" s="251"/>
      <c r="ICL200" s="251"/>
      <c r="ICM200" s="251"/>
      <c r="ICN200" s="251"/>
      <c r="ICO200" s="251"/>
      <c r="ICP200" s="251"/>
      <c r="ICQ200" s="251"/>
      <c r="ICR200" s="251"/>
      <c r="ICS200" s="251"/>
      <c r="ICT200" s="251"/>
      <c r="ICU200" s="251"/>
      <c r="ICV200" s="251"/>
      <c r="ICW200" s="251"/>
      <c r="ICX200" s="251"/>
      <c r="ICY200" s="251"/>
      <c r="ICZ200" s="251"/>
      <c r="IDA200" s="251"/>
      <c r="IDB200" s="251"/>
      <c r="IDC200" s="251"/>
      <c r="IDD200" s="251"/>
      <c r="IDE200" s="251"/>
      <c r="IDF200" s="251"/>
      <c r="IDG200" s="251"/>
      <c r="IDH200" s="251"/>
      <c r="IDI200" s="251"/>
      <c r="IDJ200" s="251"/>
      <c r="IDK200" s="251"/>
      <c r="IDL200" s="251"/>
      <c r="IDM200" s="251"/>
      <c r="IDN200" s="251"/>
      <c r="IDO200" s="251"/>
      <c r="IDP200" s="251"/>
      <c r="IDQ200" s="251"/>
      <c r="IDR200" s="251"/>
      <c r="IDS200" s="251"/>
      <c r="IDT200" s="251"/>
      <c r="IDU200" s="251"/>
      <c r="IDV200" s="251"/>
      <c r="IDW200" s="251"/>
      <c r="IDX200" s="251"/>
      <c r="IDY200" s="251"/>
      <c r="IDZ200" s="251"/>
      <c r="IEA200" s="251"/>
      <c r="IEB200" s="251"/>
      <c r="IEC200" s="251"/>
      <c r="IED200" s="251"/>
      <c r="IEE200" s="251"/>
      <c r="IEF200" s="251"/>
      <c r="IEG200" s="251"/>
      <c r="IEH200" s="251"/>
      <c r="IEI200" s="251"/>
      <c r="IEJ200" s="251"/>
      <c r="IEK200" s="251"/>
      <c r="IEL200" s="251"/>
      <c r="IEM200" s="251"/>
      <c r="IEN200" s="251"/>
      <c r="IEO200" s="251"/>
      <c r="IEP200" s="251"/>
      <c r="IEQ200" s="251"/>
      <c r="IER200" s="251"/>
      <c r="IES200" s="251"/>
      <c r="IET200" s="251"/>
      <c r="IEU200" s="251"/>
      <c r="IEV200" s="251"/>
      <c r="IEW200" s="251"/>
      <c r="IEX200" s="251"/>
      <c r="IEY200" s="251"/>
      <c r="IEZ200" s="251"/>
      <c r="IFA200" s="251"/>
      <c r="IFB200" s="251"/>
      <c r="IFC200" s="251"/>
      <c r="IFD200" s="251"/>
      <c r="IFE200" s="251"/>
      <c r="IFF200" s="251"/>
      <c r="IFG200" s="251"/>
      <c r="IFH200" s="251"/>
      <c r="IFI200" s="251"/>
      <c r="IFJ200" s="251"/>
      <c r="IFK200" s="251"/>
      <c r="IFL200" s="251"/>
      <c r="IFM200" s="251"/>
      <c r="IFN200" s="251"/>
      <c r="IFO200" s="251"/>
      <c r="IFP200" s="251"/>
      <c r="IFQ200" s="251"/>
      <c r="IFR200" s="251"/>
      <c r="IFS200" s="251"/>
      <c r="IFT200" s="251"/>
      <c r="IFU200" s="251"/>
      <c r="IFV200" s="251"/>
      <c r="IFW200" s="251"/>
      <c r="IFX200" s="251"/>
      <c r="IFY200" s="251"/>
      <c r="IFZ200" s="251"/>
      <c r="IGA200" s="251"/>
      <c r="IGB200" s="251"/>
      <c r="IGC200" s="251"/>
      <c r="IGD200" s="251"/>
      <c r="IGE200" s="251"/>
      <c r="IGF200" s="251"/>
      <c r="IGG200" s="251"/>
      <c r="IGH200" s="251"/>
      <c r="IGI200" s="251"/>
      <c r="IGJ200" s="251"/>
      <c r="IGK200" s="251"/>
      <c r="IGL200" s="251"/>
      <c r="IGM200" s="251"/>
      <c r="IGN200" s="251"/>
      <c r="IGO200" s="251"/>
      <c r="IGP200" s="251"/>
      <c r="IGQ200" s="251"/>
      <c r="IGR200" s="251"/>
      <c r="IGS200" s="251"/>
      <c r="IGT200" s="251"/>
      <c r="IGU200" s="251"/>
      <c r="IGV200" s="251"/>
      <c r="IGW200" s="251"/>
      <c r="IGX200" s="251"/>
      <c r="IGY200" s="251"/>
      <c r="IGZ200" s="251"/>
      <c r="IHA200" s="251"/>
      <c r="IHB200" s="251"/>
      <c r="IHC200" s="251"/>
      <c r="IHD200" s="251"/>
      <c r="IHE200" s="251"/>
      <c r="IHF200" s="251"/>
      <c r="IHG200" s="251"/>
      <c r="IHH200" s="251"/>
      <c r="IHI200" s="251"/>
      <c r="IHJ200" s="251"/>
      <c r="IHK200" s="251"/>
      <c r="IHL200" s="251"/>
      <c r="IHM200" s="251"/>
      <c r="IHN200" s="251"/>
      <c r="IHO200" s="251"/>
      <c r="IHP200" s="251"/>
      <c r="IHQ200" s="251"/>
      <c r="IHR200" s="251"/>
      <c r="IHS200" s="251"/>
      <c r="IHT200" s="251"/>
      <c r="IHU200" s="251"/>
      <c r="IHV200" s="251"/>
      <c r="IHW200" s="251"/>
      <c r="IHX200" s="251"/>
      <c r="IHY200" s="251"/>
      <c r="IHZ200" s="251"/>
      <c r="IIA200" s="251"/>
      <c r="IIB200" s="251"/>
      <c r="IIC200" s="251"/>
      <c r="IID200" s="251"/>
      <c r="IIE200" s="251"/>
      <c r="IIF200" s="251"/>
      <c r="IIG200" s="251"/>
      <c r="IIH200" s="251"/>
      <c r="III200" s="251"/>
      <c r="IIJ200" s="251"/>
      <c r="IIK200" s="251"/>
      <c r="IIL200" s="251"/>
      <c r="IIM200" s="251"/>
      <c r="IIN200" s="251"/>
      <c r="IIO200" s="251"/>
      <c r="IIP200" s="251"/>
      <c r="IIQ200" s="251"/>
      <c r="IIR200" s="251"/>
      <c r="IIS200" s="251"/>
      <c r="IIT200" s="251"/>
      <c r="IIU200" s="251"/>
      <c r="IIV200" s="251"/>
      <c r="IIW200" s="251"/>
      <c r="IIX200" s="251"/>
      <c r="IIY200" s="251"/>
      <c r="IIZ200" s="251"/>
      <c r="IJA200" s="251"/>
      <c r="IJB200" s="251"/>
      <c r="IJC200" s="251"/>
      <c r="IJD200" s="251"/>
      <c r="IJE200" s="251"/>
      <c r="IJF200" s="251"/>
      <c r="IJG200" s="251"/>
      <c r="IJH200" s="251"/>
      <c r="IJI200" s="251"/>
      <c r="IJJ200" s="251"/>
      <c r="IJK200" s="251"/>
      <c r="IJL200" s="251"/>
      <c r="IJM200" s="251"/>
      <c r="IJN200" s="251"/>
      <c r="IJO200" s="251"/>
      <c r="IJP200" s="251"/>
      <c r="IJQ200" s="251"/>
      <c r="IJR200" s="251"/>
      <c r="IJS200" s="251"/>
      <c r="IJT200" s="251"/>
      <c r="IJU200" s="251"/>
      <c r="IJV200" s="251"/>
      <c r="IJW200" s="251"/>
      <c r="IJX200" s="251"/>
      <c r="IJY200" s="251"/>
      <c r="IJZ200" s="251"/>
      <c r="IKA200" s="251"/>
      <c r="IKB200" s="251"/>
      <c r="IKC200" s="251"/>
      <c r="IKD200" s="251"/>
      <c r="IKE200" s="251"/>
      <c r="IKF200" s="251"/>
      <c r="IKG200" s="251"/>
      <c r="IKH200" s="251"/>
      <c r="IKI200" s="251"/>
      <c r="IKJ200" s="251"/>
      <c r="IKK200" s="251"/>
      <c r="IKL200" s="251"/>
      <c r="IKM200" s="251"/>
      <c r="IKN200" s="251"/>
      <c r="IKO200" s="251"/>
      <c r="IKP200" s="251"/>
      <c r="IKQ200" s="251"/>
      <c r="IKR200" s="251"/>
      <c r="IKS200" s="251"/>
      <c r="IKT200" s="251"/>
      <c r="IKU200" s="251"/>
      <c r="IKV200" s="251"/>
      <c r="IKW200" s="251"/>
      <c r="IKX200" s="251"/>
      <c r="IKY200" s="251"/>
      <c r="IKZ200" s="251"/>
      <c r="ILA200" s="251"/>
      <c r="ILB200" s="251"/>
      <c r="ILC200" s="251"/>
      <c r="ILD200" s="251"/>
      <c r="ILE200" s="251"/>
      <c r="ILF200" s="251"/>
      <c r="ILG200" s="251"/>
      <c r="ILH200" s="251"/>
      <c r="ILI200" s="251"/>
      <c r="ILJ200" s="251"/>
      <c r="ILK200" s="251"/>
      <c r="ILL200" s="251"/>
      <c r="ILM200" s="251"/>
      <c r="ILN200" s="251"/>
      <c r="ILO200" s="251"/>
      <c r="ILP200" s="251"/>
      <c r="ILQ200" s="251"/>
      <c r="ILR200" s="251"/>
      <c r="ILS200" s="251"/>
      <c r="ILT200" s="251"/>
      <c r="ILU200" s="251"/>
      <c r="ILV200" s="251"/>
      <c r="ILW200" s="251"/>
      <c r="ILX200" s="251"/>
      <c r="ILY200" s="251"/>
      <c r="ILZ200" s="251"/>
      <c r="IMA200" s="251"/>
      <c r="IMB200" s="251"/>
      <c r="IMC200" s="251"/>
      <c r="IMD200" s="251"/>
      <c r="IME200" s="251"/>
      <c r="IMF200" s="251"/>
      <c r="IMG200" s="251"/>
      <c r="IMH200" s="251"/>
      <c r="IMI200" s="251"/>
      <c r="IMJ200" s="251"/>
      <c r="IMK200" s="251"/>
      <c r="IML200" s="251"/>
      <c r="IMM200" s="251"/>
      <c r="IMN200" s="251"/>
      <c r="IMO200" s="251"/>
      <c r="IMP200" s="251"/>
      <c r="IMQ200" s="251"/>
      <c r="IMR200" s="251"/>
      <c r="IMS200" s="251"/>
      <c r="IMT200" s="251"/>
      <c r="IMU200" s="251"/>
      <c r="IMV200" s="251"/>
      <c r="IMW200" s="251"/>
      <c r="IMX200" s="251"/>
      <c r="IMY200" s="251"/>
      <c r="IMZ200" s="251"/>
      <c r="INA200" s="251"/>
      <c r="INB200" s="251"/>
      <c r="INC200" s="251"/>
      <c r="IND200" s="251"/>
      <c r="INE200" s="251"/>
      <c r="INF200" s="251"/>
      <c r="ING200" s="251"/>
      <c r="INH200" s="251"/>
      <c r="INI200" s="251"/>
      <c r="INJ200" s="251"/>
      <c r="INK200" s="251"/>
      <c r="INL200" s="251"/>
      <c r="INM200" s="251"/>
      <c r="INN200" s="251"/>
      <c r="INO200" s="251"/>
      <c r="INP200" s="251"/>
      <c r="INQ200" s="251"/>
      <c r="INR200" s="251"/>
      <c r="INS200" s="251"/>
      <c r="INT200" s="251"/>
      <c r="INU200" s="251"/>
      <c r="INV200" s="251"/>
      <c r="INW200" s="251"/>
      <c r="INX200" s="251"/>
      <c r="INY200" s="251"/>
      <c r="INZ200" s="251"/>
      <c r="IOA200" s="251"/>
      <c r="IOB200" s="251"/>
      <c r="IOC200" s="251"/>
      <c r="IOD200" s="251"/>
      <c r="IOE200" s="251"/>
      <c r="IOF200" s="251"/>
      <c r="IOG200" s="251"/>
      <c r="IOH200" s="251"/>
      <c r="IOI200" s="251"/>
      <c r="IOJ200" s="251"/>
      <c r="IOK200" s="251"/>
      <c r="IOL200" s="251"/>
      <c r="IOM200" s="251"/>
      <c r="ION200" s="251"/>
      <c r="IOO200" s="251"/>
      <c r="IOP200" s="251"/>
      <c r="IOQ200" s="251"/>
      <c r="IOR200" s="251"/>
      <c r="IOS200" s="251"/>
      <c r="IOT200" s="251"/>
      <c r="IOU200" s="251"/>
      <c r="IOV200" s="251"/>
      <c r="IOW200" s="251"/>
      <c r="IOX200" s="251"/>
      <c r="IOY200" s="251"/>
      <c r="IOZ200" s="251"/>
      <c r="IPA200" s="251"/>
      <c r="IPB200" s="251"/>
      <c r="IPC200" s="251"/>
      <c r="IPD200" s="251"/>
      <c r="IPE200" s="251"/>
      <c r="IPF200" s="251"/>
      <c r="IPG200" s="251"/>
      <c r="IPH200" s="251"/>
      <c r="IPI200" s="251"/>
      <c r="IPJ200" s="251"/>
      <c r="IPK200" s="251"/>
      <c r="IPL200" s="251"/>
      <c r="IPM200" s="251"/>
      <c r="IPN200" s="251"/>
      <c r="IPO200" s="251"/>
      <c r="IPP200" s="251"/>
      <c r="IPQ200" s="251"/>
      <c r="IPR200" s="251"/>
      <c r="IPS200" s="251"/>
      <c r="IPT200" s="251"/>
      <c r="IPU200" s="251"/>
      <c r="IPV200" s="251"/>
      <c r="IPW200" s="251"/>
      <c r="IPX200" s="251"/>
      <c r="IPY200" s="251"/>
      <c r="IPZ200" s="251"/>
      <c r="IQA200" s="251"/>
      <c r="IQB200" s="251"/>
      <c r="IQC200" s="251"/>
      <c r="IQD200" s="251"/>
      <c r="IQE200" s="251"/>
      <c r="IQF200" s="251"/>
      <c r="IQG200" s="251"/>
      <c r="IQH200" s="251"/>
      <c r="IQI200" s="251"/>
      <c r="IQJ200" s="251"/>
      <c r="IQK200" s="251"/>
      <c r="IQL200" s="251"/>
      <c r="IQM200" s="251"/>
      <c r="IQN200" s="251"/>
      <c r="IQO200" s="251"/>
      <c r="IQP200" s="251"/>
      <c r="IQQ200" s="251"/>
      <c r="IQR200" s="251"/>
      <c r="IQS200" s="251"/>
      <c r="IQT200" s="251"/>
      <c r="IQU200" s="251"/>
      <c r="IQV200" s="251"/>
      <c r="IQW200" s="251"/>
      <c r="IQX200" s="251"/>
      <c r="IQY200" s="251"/>
      <c r="IQZ200" s="251"/>
      <c r="IRA200" s="251"/>
      <c r="IRB200" s="251"/>
      <c r="IRC200" s="251"/>
      <c r="IRD200" s="251"/>
      <c r="IRE200" s="251"/>
      <c r="IRF200" s="251"/>
      <c r="IRG200" s="251"/>
      <c r="IRH200" s="251"/>
      <c r="IRI200" s="251"/>
      <c r="IRJ200" s="251"/>
      <c r="IRK200" s="251"/>
      <c r="IRL200" s="251"/>
      <c r="IRM200" s="251"/>
      <c r="IRN200" s="251"/>
      <c r="IRO200" s="251"/>
      <c r="IRP200" s="251"/>
      <c r="IRQ200" s="251"/>
      <c r="IRR200" s="251"/>
      <c r="IRS200" s="251"/>
      <c r="IRT200" s="251"/>
      <c r="IRU200" s="251"/>
      <c r="IRV200" s="251"/>
      <c r="IRW200" s="251"/>
      <c r="IRX200" s="251"/>
      <c r="IRY200" s="251"/>
      <c r="IRZ200" s="251"/>
      <c r="ISA200" s="251"/>
      <c r="ISB200" s="251"/>
      <c r="ISC200" s="251"/>
      <c r="ISD200" s="251"/>
      <c r="ISE200" s="251"/>
      <c r="ISF200" s="251"/>
      <c r="ISG200" s="251"/>
      <c r="ISH200" s="251"/>
      <c r="ISI200" s="251"/>
      <c r="ISJ200" s="251"/>
      <c r="ISK200" s="251"/>
      <c r="ISL200" s="251"/>
      <c r="ISM200" s="251"/>
      <c r="ISN200" s="251"/>
      <c r="ISO200" s="251"/>
      <c r="ISP200" s="251"/>
      <c r="ISQ200" s="251"/>
      <c r="ISR200" s="251"/>
      <c r="ISS200" s="251"/>
      <c r="IST200" s="251"/>
      <c r="ISU200" s="251"/>
      <c r="ISV200" s="251"/>
      <c r="ISW200" s="251"/>
      <c r="ISX200" s="251"/>
      <c r="ISY200" s="251"/>
      <c r="ISZ200" s="251"/>
      <c r="ITA200" s="251"/>
      <c r="ITB200" s="251"/>
      <c r="ITC200" s="251"/>
      <c r="ITD200" s="251"/>
      <c r="ITE200" s="251"/>
      <c r="ITF200" s="251"/>
      <c r="ITG200" s="251"/>
      <c r="ITH200" s="251"/>
      <c r="ITI200" s="251"/>
      <c r="ITJ200" s="251"/>
      <c r="ITK200" s="251"/>
      <c r="ITL200" s="251"/>
      <c r="ITM200" s="251"/>
      <c r="ITN200" s="251"/>
      <c r="ITO200" s="251"/>
      <c r="ITP200" s="251"/>
      <c r="ITQ200" s="251"/>
      <c r="ITR200" s="251"/>
      <c r="ITS200" s="251"/>
      <c r="ITT200" s="251"/>
      <c r="ITU200" s="251"/>
      <c r="ITV200" s="251"/>
      <c r="ITW200" s="251"/>
      <c r="ITX200" s="251"/>
      <c r="ITY200" s="251"/>
      <c r="ITZ200" s="251"/>
      <c r="IUA200" s="251"/>
      <c r="IUB200" s="251"/>
      <c r="IUC200" s="251"/>
      <c r="IUD200" s="251"/>
      <c r="IUE200" s="251"/>
      <c r="IUF200" s="251"/>
      <c r="IUG200" s="251"/>
      <c r="IUH200" s="251"/>
      <c r="IUI200" s="251"/>
      <c r="IUJ200" s="251"/>
      <c r="IUK200" s="251"/>
      <c r="IUL200" s="251"/>
      <c r="IUM200" s="251"/>
      <c r="IUN200" s="251"/>
      <c r="IUO200" s="251"/>
      <c r="IUP200" s="251"/>
      <c r="IUQ200" s="251"/>
      <c r="IUR200" s="251"/>
      <c r="IUS200" s="251"/>
      <c r="IUT200" s="251"/>
      <c r="IUU200" s="251"/>
      <c r="IUV200" s="251"/>
      <c r="IUW200" s="251"/>
      <c r="IUX200" s="251"/>
      <c r="IUY200" s="251"/>
      <c r="IUZ200" s="251"/>
      <c r="IVA200" s="251"/>
      <c r="IVB200" s="251"/>
      <c r="IVC200" s="251"/>
      <c r="IVD200" s="251"/>
      <c r="IVE200" s="251"/>
      <c r="IVF200" s="251"/>
      <c r="IVG200" s="251"/>
      <c r="IVH200" s="251"/>
      <c r="IVI200" s="251"/>
      <c r="IVJ200" s="251"/>
      <c r="IVK200" s="251"/>
      <c r="IVL200" s="251"/>
      <c r="IVM200" s="251"/>
      <c r="IVN200" s="251"/>
      <c r="IVO200" s="251"/>
      <c r="IVP200" s="251"/>
      <c r="IVQ200" s="251"/>
      <c r="IVR200" s="251"/>
      <c r="IVS200" s="251"/>
      <c r="IVT200" s="251"/>
      <c r="IVU200" s="251"/>
      <c r="IVV200" s="251"/>
      <c r="IVW200" s="251"/>
      <c r="IVX200" s="251"/>
      <c r="IVY200" s="251"/>
      <c r="IVZ200" s="251"/>
      <c r="IWA200" s="251"/>
      <c r="IWB200" s="251"/>
      <c r="IWC200" s="251"/>
      <c r="IWD200" s="251"/>
      <c r="IWE200" s="251"/>
      <c r="IWF200" s="251"/>
      <c r="IWG200" s="251"/>
      <c r="IWH200" s="251"/>
      <c r="IWI200" s="251"/>
      <c r="IWJ200" s="251"/>
      <c r="IWK200" s="251"/>
      <c r="IWL200" s="251"/>
      <c r="IWM200" s="251"/>
      <c r="IWN200" s="251"/>
      <c r="IWO200" s="251"/>
      <c r="IWP200" s="251"/>
      <c r="IWQ200" s="251"/>
      <c r="IWR200" s="251"/>
      <c r="IWS200" s="251"/>
      <c r="IWT200" s="251"/>
      <c r="IWU200" s="251"/>
      <c r="IWV200" s="251"/>
      <c r="IWW200" s="251"/>
      <c r="IWX200" s="251"/>
      <c r="IWY200" s="251"/>
      <c r="IWZ200" s="251"/>
      <c r="IXA200" s="251"/>
      <c r="IXB200" s="251"/>
      <c r="IXC200" s="251"/>
      <c r="IXD200" s="251"/>
      <c r="IXE200" s="251"/>
      <c r="IXF200" s="251"/>
      <c r="IXG200" s="251"/>
      <c r="IXH200" s="251"/>
      <c r="IXI200" s="251"/>
      <c r="IXJ200" s="251"/>
      <c r="IXK200" s="251"/>
      <c r="IXL200" s="251"/>
      <c r="IXM200" s="251"/>
      <c r="IXN200" s="251"/>
      <c r="IXO200" s="251"/>
      <c r="IXP200" s="251"/>
      <c r="IXQ200" s="251"/>
      <c r="IXR200" s="251"/>
      <c r="IXS200" s="251"/>
      <c r="IXT200" s="251"/>
      <c r="IXU200" s="251"/>
      <c r="IXV200" s="251"/>
      <c r="IXW200" s="251"/>
      <c r="IXX200" s="251"/>
      <c r="IXY200" s="251"/>
      <c r="IXZ200" s="251"/>
      <c r="IYA200" s="251"/>
      <c r="IYB200" s="251"/>
      <c r="IYC200" s="251"/>
      <c r="IYD200" s="251"/>
      <c r="IYE200" s="251"/>
      <c r="IYF200" s="251"/>
      <c r="IYG200" s="251"/>
      <c r="IYH200" s="251"/>
      <c r="IYI200" s="251"/>
      <c r="IYJ200" s="251"/>
      <c r="IYK200" s="251"/>
      <c r="IYL200" s="251"/>
      <c r="IYM200" s="251"/>
      <c r="IYN200" s="251"/>
      <c r="IYO200" s="251"/>
      <c r="IYP200" s="251"/>
      <c r="IYQ200" s="251"/>
      <c r="IYR200" s="251"/>
      <c r="IYS200" s="251"/>
      <c r="IYT200" s="251"/>
      <c r="IYU200" s="251"/>
      <c r="IYV200" s="251"/>
      <c r="IYW200" s="251"/>
      <c r="IYX200" s="251"/>
      <c r="IYY200" s="251"/>
      <c r="IYZ200" s="251"/>
      <c r="IZA200" s="251"/>
      <c r="IZB200" s="251"/>
      <c r="IZC200" s="251"/>
      <c r="IZD200" s="251"/>
      <c r="IZE200" s="251"/>
      <c r="IZF200" s="251"/>
      <c r="IZG200" s="251"/>
      <c r="IZH200" s="251"/>
      <c r="IZI200" s="251"/>
      <c r="IZJ200" s="251"/>
      <c r="IZK200" s="251"/>
      <c r="IZL200" s="251"/>
      <c r="IZM200" s="251"/>
      <c r="IZN200" s="251"/>
      <c r="IZO200" s="251"/>
      <c r="IZP200" s="251"/>
      <c r="IZQ200" s="251"/>
      <c r="IZR200" s="251"/>
      <c r="IZS200" s="251"/>
      <c r="IZT200" s="251"/>
      <c r="IZU200" s="251"/>
      <c r="IZV200" s="251"/>
      <c r="IZW200" s="251"/>
      <c r="IZX200" s="251"/>
      <c r="IZY200" s="251"/>
      <c r="IZZ200" s="251"/>
      <c r="JAA200" s="251"/>
      <c r="JAB200" s="251"/>
      <c r="JAC200" s="251"/>
      <c r="JAD200" s="251"/>
      <c r="JAE200" s="251"/>
      <c r="JAF200" s="251"/>
      <c r="JAG200" s="251"/>
      <c r="JAH200" s="251"/>
      <c r="JAI200" s="251"/>
      <c r="JAJ200" s="251"/>
      <c r="JAK200" s="251"/>
      <c r="JAL200" s="251"/>
      <c r="JAM200" s="251"/>
      <c r="JAN200" s="251"/>
      <c r="JAO200" s="251"/>
      <c r="JAP200" s="251"/>
      <c r="JAQ200" s="251"/>
      <c r="JAR200" s="251"/>
      <c r="JAS200" s="251"/>
      <c r="JAT200" s="251"/>
      <c r="JAU200" s="251"/>
      <c r="JAV200" s="251"/>
      <c r="JAW200" s="251"/>
      <c r="JAX200" s="251"/>
      <c r="JAY200" s="251"/>
      <c r="JAZ200" s="251"/>
      <c r="JBA200" s="251"/>
      <c r="JBB200" s="251"/>
      <c r="JBC200" s="251"/>
      <c r="JBD200" s="251"/>
      <c r="JBE200" s="251"/>
      <c r="JBF200" s="251"/>
      <c r="JBG200" s="251"/>
      <c r="JBH200" s="251"/>
      <c r="JBI200" s="251"/>
      <c r="JBJ200" s="251"/>
      <c r="JBK200" s="251"/>
      <c r="JBL200" s="251"/>
      <c r="JBM200" s="251"/>
      <c r="JBN200" s="251"/>
      <c r="JBO200" s="251"/>
      <c r="JBP200" s="251"/>
      <c r="JBQ200" s="251"/>
      <c r="JBR200" s="251"/>
      <c r="JBS200" s="251"/>
      <c r="JBT200" s="251"/>
      <c r="JBU200" s="251"/>
      <c r="JBV200" s="251"/>
      <c r="JBW200" s="251"/>
      <c r="JBX200" s="251"/>
      <c r="JBY200" s="251"/>
      <c r="JBZ200" s="251"/>
      <c r="JCA200" s="251"/>
      <c r="JCB200" s="251"/>
      <c r="JCC200" s="251"/>
      <c r="JCD200" s="251"/>
      <c r="JCE200" s="251"/>
      <c r="JCF200" s="251"/>
      <c r="JCG200" s="251"/>
      <c r="JCH200" s="251"/>
      <c r="JCI200" s="251"/>
      <c r="JCJ200" s="251"/>
      <c r="JCK200" s="251"/>
      <c r="JCL200" s="251"/>
      <c r="JCM200" s="251"/>
      <c r="JCN200" s="251"/>
      <c r="JCO200" s="251"/>
      <c r="JCP200" s="251"/>
      <c r="JCQ200" s="251"/>
      <c r="JCR200" s="251"/>
      <c r="JCS200" s="251"/>
      <c r="JCT200" s="251"/>
      <c r="JCU200" s="251"/>
      <c r="JCV200" s="251"/>
      <c r="JCW200" s="251"/>
      <c r="JCX200" s="251"/>
      <c r="JCY200" s="251"/>
      <c r="JCZ200" s="251"/>
      <c r="JDA200" s="251"/>
      <c r="JDB200" s="251"/>
      <c r="JDC200" s="251"/>
      <c r="JDD200" s="251"/>
      <c r="JDE200" s="251"/>
      <c r="JDF200" s="251"/>
      <c r="JDG200" s="251"/>
      <c r="JDH200" s="251"/>
      <c r="JDI200" s="251"/>
      <c r="JDJ200" s="251"/>
      <c r="JDK200" s="251"/>
      <c r="JDL200" s="251"/>
      <c r="JDM200" s="251"/>
      <c r="JDN200" s="251"/>
      <c r="JDO200" s="251"/>
      <c r="JDP200" s="251"/>
      <c r="JDQ200" s="251"/>
      <c r="JDR200" s="251"/>
      <c r="JDS200" s="251"/>
      <c r="JDT200" s="251"/>
      <c r="JDU200" s="251"/>
      <c r="JDV200" s="251"/>
      <c r="JDW200" s="251"/>
      <c r="JDX200" s="251"/>
      <c r="JDY200" s="251"/>
      <c r="JDZ200" s="251"/>
      <c r="JEA200" s="251"/>
      <c r="JEB200" s="251"/>
      <c r="JEC200" s="251"/>
      <c r="JED200" s="251"/>
      <c r="JEE200" s="251"/>
      <c r="JEF200" s="251"/>
      <c r="JEG200" s="251"/>
      <c r="JEH200" s="251"/>
      <c r="JEI200" s="251"/>
      <c r="JEJ200" s="251"/>
      <c r="JEK200" s="251"/>
      <c r="JEL200" s="251"/>
      <c r="JEM200" s="251"/>
      <c r="JEN200" s="251"/>
      <c r="JEO200" s="251"/>
      <c r="JEP200" s="251"/>
      <c r="JEQ200" s="251"/>
      <c r="JER200" s="251"/>
      <c r="JES200" s="251"/>
      <c r="JET200" s="251"/>
      <c r="JEU200" s="251"/>
      <c r="JEV200" s="251"/>
      <c r="JEW200" s="251"/>
      <c r="JEX200" s="251"/>
      <c r="JEY200" s="251"/>
      <c r="JEZ200" s="251"/>
      <c r="JFA200" s="251"/>
      <c r="JFB200" s="251"/>
      <c r="JFC200" s="251"/>
      <c r="JFD200" s="251"/>
      <c r="JFE200" s="251"/>
      <c r="JFF200" s="251"/>
      <c r="JFG200" s="251"/>
      <c r="JFH200" s="251"/>
      <c r="JFI200" s="251"/>
      <c r="JFJ200" s="251"/>
      <c r="JFK200" s="251"/>
      <c r="JFL200" s="251"/>
      <c r="JFM200" s="251"/>
      <c r="JFN200" s="251"/>
      <c r="JFO200" s="251"/>
      <c r="JFP200" s="251"/>
      <c r="JFQ200" s="251"/>
      <c r="JFR200" s="251"/>
      <c r="JFS200" s="251"/>
      <c r="JFT200" s="251"/>
      <c r="JFU200" s="251"/>
      <c r="JFV200" s="251"/>
      <c r="JFW200" s="251"/>
      <c r="JFX200" s="251"/>
      <c r="JFY200" s="251"/>
      <c r="JFZ200" s="251"/>
      <c r="JGA200" s="251"/>
      <c r="JGB200" s="251"/>
      <c r="JGC200" s="251"/>
      <c r="JGD200" s="251"/>
      <c r="JGE200" s="251"/>
      <c r="JGF200" s="251"/>
      <c r="JGG200" s="251"/>
      <c r="JGH200" s="251"/>
      <c r="JGI200" s="251"/>
      <c r="JGJ200" s="251"/>
      <c r="JGK200" s="251"/>
      <c r="JGL200" s="251"/>
      <c r="JGM200" s="251"/>
      <c r="JGN200" s="251"/>
      <c r="JGO200" s="251"/>
      <c r="JGP200" s="251"/>
      <c r="JGQ200" s="251"/>
      <c r="JGR200" s="251"/>
      <c r="JGS200" s="251"/>
      <c r="JGT200" s="251"/>
      <c r="JGU200" s="251"/>
      <c r="JGV200" s="251"/>
      <c r="JGW200" s="251"/>
      <c r="JGX200" s="251"/>
      <c r="JGY200" s="251"/>
      <c r="JGZ200" s="251"/>
      <c r="JHA200" s="251"/>
      <c r="JHB200" s="251"/>
      <c r="JHC200" s="251"/>
      <c r="JHD200" s="251"/>
      <c r="JHE200" s="251"/>
      <c r="JHF200" s="251"/>
      <c r="JHG200" s="251"/>
      <c r="JHH200" s="251"/>
      <c r="JHI200" s="251"/>
      <c r="JHJ200" s="251"/>
      <c r="JHK200" s="251"/>
      <c r="JHL200" s="251"/>
      <c r="JHM200" s="251"/>
      <c r="JHN200" s="251"/>
      <c r="JHO200" s="251"/>
      <c r="JHP200" s="251"/>
      <c r="JHQ200" s="251"/>
      <c r="JHR200" s="251"/>
      <c r="JHS200" s="251"/>
      <c r="JHT200" s="251"/>
      <c r="JHU200" s="251"/>
      <c r="JHV200" s="251"/>
      <c r="JHW200" s="251"/>
      <c r="JHX200" s="251"/>
      <c r="JHY200" s="251"/>
      <c r="JHZ200" s="251"/>
      <c r="JIA200" s="251"/>
      <c r="JIB200" s="251"/>
      <c r="JIC200" s="251"/>
      <c r="JID200" s="251"/>
      <c r="JIE200" s="251"/>
      <c r="JIF200" s="251"/>
      <c r="JIG200" s="251"/>
      <c r="JIH200" s="251"/>
      <c r="JII200" s="251"/>
      <c r="JIJ200" s="251"/>
      <c r="JIK200" s="251"/>
      <c r="JIL200" s="251"/>
      <c r="JIM200" s="251"/>
      <c r="JIN200" s="251"/>
      <c r="JIO200" s="251"/>
      <c r="JIP200" s="251"/>
      <c r="JIQ200" s="251"/>
      <c r="JIR200" s="251"/>
      <c r="JIS200" s="251"/>
      <c r="JIT200" s="251"/>
      <c r="JIU200" s="251"/>
      <c r="JIV200" s="251"/>
      <c r="JIW200" s="251"/>
      <c r="JIX200" s="251"/>
      <c r="JIY200" s="251"/>
      <c r="JIZ200" s="251"/>
      <c r="JJA200" s="251"/>
      <c r="JJB200" s="251"/>
      <c r="JJC200" s="251"/>
      <c r="JJD200" s="251"/>
      <c r="JJE200" s="251"/>
      <c r="JJF200" s="251"/>
      <c r="JJG200" s="251"/>
      <c r="JJH200" s="251"/>
      <c r="JJI200" s="251"/>
      <c r="JJJ200" s="251"/>
      <c r="JJK200" s="251"/>
      <c r="JJL200" s="251"/>
      <c r="JJM200" s="251"/>
      <c r="JJN200" s="251"/>
      <c r="JJO200" s="251"/>
      <c r="JJP200" s="251"/>
      <c r="JJQ200" s="251"/>
      <c r="JJR200" s="251"/>
      <c r="JJS200" s="251"/>
      <c r="JJT200" s="251"/>
      <c r="JJU200" s="251"/>
      <c r="JJV200" s="251"/>
      <c r="JJW200" s="251"/>
      <c r="JJX200" s="251"/>
      <c r="JJY200" s="251"/>
      <c r="JJZ200" s="251"/>
      <c r="JKA200" s="251"/>
      <c r="JKB200" s="251"/>
      <c r="JKC200" s="251"/>
      <c r="JKD200" s="251"/>
      <c r="JKE200" s="251"/>
      <c r="JKF200" s="251"/>
      <c r="JKG200" s="251"/>
      <c r="JKH200" s="251"/>
      <c r="JKI200" s="251"/>
      <c r="JKJ200" s="251"/>
      <c r="JKK200" s="251"/>
      <c r="JKL200" s="251"/>
      <c r="JKM200" s="251"/>
      <c r="JKN200" s="251"/>
      <c r="JKO200" s="251"/>
      <c r="JKP200" s="251"/>
      <c r="JKQ200" s="251"/>
      <c r="JKR200" s="251"/>
      <c r="JKS200" s="251"/>
      <c r="JKT200" s="251"/>
      <c r="JKU200" s="251"/>
      <c r="JKV200" s="251"/>
      <c r="JKW200" s="251"/>
      <c r="JKX200" s="251"/>
      <c r="JKY200" s="251"/>
      <c r="JKZ200" s="251"/>
      <c r="JLA200" s="251"/>
      <c r="JLB200" s="251"/>
      <c r="JLC200" s="251"/>
      <c r="JLD200" s="251"/>
      <c r="JLE200" s="251"/>
      <c r="JLF200" s="251"/>
      <c r="JLG200" s="251"/>
      <c r="JLH200" s="251"/>
      <c r="JLI200" s="251"/>
      <c r="JLJ200" s="251"/>
      <c r="JLK200" s="251"/>
      <c r="JLL200" s="251"/>
      <c r="JLM200" s="251"/>
      <c r="JLN200" s="251"/>
      <c r="JLO200" s="251"/>
      <c r="JLP200" s="251"/>
      <c r="JLQ200" s="251"/>
      <c r="JLR200" s="251"/>
      <c r="JLS200" s="251"/>
      <c r="JLT200" s="251"/>
      <c r="JLU200" s="251"/>
      <c r="JLV200" s="251"/>
      <c r="JLW200" s="251"/>
      <c r="JLX200" s="251"/>
      <c r="JLY200" s="251"/>
      <c r="JLZ200" s="251"/>
      <c r="JMA200" s="251"/>
      <c r="JMB200" s="251"/>
      <c r="JMC200" s="251"/>
      <c r="JMD200" s="251"/>
      <c r="JME200" s="251"/>
      <c r="JMF200" s="251"/>
      <c r="JMG200" s="251"/>
      <c r="JMH200" s="251"/>
      <c r="JMI200" s="251"/>
      <c r="JMJ200" s="251"/>
      <c r="JMK200" s="251"/>
      <c r="JML200" s="251"/>
      <c r="JMM200" s="251"/>
      <c r="JMN200" s="251"/>
      <c r="JMO200" s="251"/>
      <c r="JMP200" s="251"/>
      <c r="JMQ200" s="251"/>
      <c r="JMR200" s="251"/>
      <c r="JMS200" s="251"/>
      <c r="JMT200" s="251"/>
      <c r="JMU200" s="251"/>
      <c r="JMV200" s="251"/>
      <c r="JMW200" s="251"/>
      <c r="JMX200" s="251"/>
      <c r="JMY200" s="251"/>
      <c r="JMZ200" s="251"/>
      <c r="JNA200" s="251"/>
      <c r="JNB200" s="251"/>
      <c r="JNC200" s="251"/>
      <c r="JND200" s="251"/>
      <c r="JNE200" s="251"/>
      <c r="JNF200" s="251"/>
      <c r="JNG200" s="251"/>
      <c r="JNH200" s="251"/>
      <c r="JNI200" s="251"/>
      <c r="JNJ200" s="251"/>
      <c r="JNK200" s="251"/>
      <c r="JNL200" s="251"/>
      <c r="JNM200" s="251"/>
      <c r="JNN200" s="251"/>
      <c r="JNO200" s="251"/>
      <c r="JNP200" s="251"/>
      <c r="JNQ200" s="251"/>
      <c r="JNR200" s="251"/>
      <c r="JNS200" s="251"/>
      <c r="JNT200" s="251"/>
      <c r="JNU200" s="251"/>
      <c r="JNV200" s="251"/>
      <c r="JNW200" s="251"/>
      <c r="JNX200" s="251"/>
      <c r="JNY200" s="251"/>
      <c r="JNZ200" s="251"/>
      <c r="JOA200" s="251"/>
      <c r="JOB200" s="251"/>
      <c r="JOC200" s="251"/>
      <c r="JOD200" s="251"/>
      <c r="JOE200" s="251"/>
      <c r="JOF200" s="251"/>
      <c r="JOG200" s="251"/>
      <c r="JOH200" s="251"/>
      <c r="JOI200" s="251"/>
      <c r="JOJ200" s="251"/>
      <c r="JOK200" s="251"/>
      <c r="JOL200" s="251"/>
      <c r="JOM200" s="251"/>
      <c r="JON200" s="251"/>
      <c r="JOO200" s="251"/>
      <c r="JOP200" s="251"/>
      <c r="JOQ200" s="251"/>
      <c r="JOR200" s="251"/>
      <c r="JOS200" s="251"/>
      <c r="JOT200" s="251"/>
      <c r="JOU200" s="251"/>
      <c r="JOV200" s="251"/>
      <c r="JOW200" s="251"/>
      <c r="JOX200" s="251"/>
      <c r="JOY200" s="251"/>
      <c r="JOZ200" s="251"/>
      <c r="JPA200" s="251"/>
      <c r="JPB200" s="251"/>
      <c r="JPC200" s="251"/>
      <c r="JPD200" s="251"/>
      <c r="JPE200" s="251"/>
      <c r="JPF200" s="251"/>
      <c r="JPG200" s="251"/>
      <c r="JPH200" s="251"/>
      <c r="JPI200" s="251"/>
      <c r="JPJ200" s="251"/>
      <c r="JPK200" s="251"/>
      <c r="JPL200" s="251"/>
      <c r="JPM200" s="251"/>
      <c r="JPN200" s="251"/>
      <c r="JPO200" s="251"/>
      <c r="JPP200" s="251"/>
      <c r="JPQ200" s="251"/>
      <c r="JPR200" s="251"/>
      <c r="JPS200" s="251"/>
      <c r="JPT200" s="251"/>
      <c r="JPU200" s="251"/>
      <c r="JPV200" s="251"/>
      <c r="JPW200" s="251"/>
      <c r="JPX200" s="251"/>
      <c r="JPY200" s="251"/>
      <c r="JPZ200" s="251"/>
      <c r="JQA200" s="251"/>
      <c r="JQB200" s="251"/>
      <c r="JQC200" s="251"/>
      <c r="JQD200" s="251"/>
      <c r="JQE200" s="251"/>
      <c r="JQF200" s="251"/>
      <c r="JQG200" s="251"/>
      <c r="JQH200" s="251"/>
      <c r="JQI200" s="251"/>
      <c r="JQJ200" s="251"/>
      <c r="JQK200" s="251"/>
      <c r="JQL200" s="251"/>
      <c r="JQM200" s="251"/>
      <c r="JQN200" s="251"/>
      <c r="JQO200" s="251"/>
      <c r="JQP200" s="251"/>
      <c r="JQQ200" s="251"/>
      <c r="JQR200" s="251"/>
      <c r="JQS200" s="251"/>
      <c r="JQT200" s="251"/>
      <c r="JQU200" s="251"/>
      <c r="JQV200" s="251"/>
      <c r="JQW200" s="251"/>
      <c r="JQX200" s="251"/>
      <c r="JQY200" s="251"/>
      <c r="JQZ200" s="251"/>
      <c r="JRA200" s="251"/>
      <c r="JRB200" s="251"/>
      <c r="JRC200" s="251"/>
      <c r="JRD200" s="251"/>
      <c r="JRE200" s="251"/>
      <c r="JRF200" s="251"/>
      <c r="JRG200" s="251"/>
      <c r="JRH200" s="251"/>
      <c r="JRI200" s="251"/>
      <c r="JRJ200" s="251"/>
      <c r="JRK200" s="251"/>
      <c r="JRL200" s="251"/>
      <c r="JRM200" s="251"/>
      <c r="JRN200" s="251"/>
      <c r="JRO200" s="251"/>
      <c r="JRP200" s="251"/>
      <c r="JRQ200" s="251"/>
      <c r="JRR200" s="251"/>
      <c r="JRS200" s="251"/>
      <c r="JRT200" s="251"/>
      <c r="JRU200" s="251"/>
      <c r="JRV200" s="251"/>
      <c r="JRW200" s="251"/>
      <c r="JRX200" s="251"/>
      <c r="JRY200" s="251"/>
      <c r="JRZ200" s="251"/>
      <c r="JSA200" s="251"/>
      <c r="JSB200" s="251"/>
      <c r="JSC200" s="251"/>
      <c r="JSD200" s="251"/>
      <c r="JSE200" s="251"/>
      <c r="JSF200" s="251"/>
      <c r="JSG200" s="251"/>
      <c r="JSH200" s="251"/>
      <c r="JSI200" s="251"/>
      <c r="JSJ200" s="251"/>
      <c r="JSK200" s="251"/>
      <c r="JSL200" s="251"/>
      <c r="JSM200" s="251"/>
      <c r="JSN200" s="251"/>
      <c r="JSO200" s="251"/>
      <c r="JSP200" s="251"/>
      <c r="JSQ200" s="251"/>
      <c r="JSR200" s="251"/>
      <c r="JSS200" s="251"/>
      <c r="JST200" s="251"/>
      <c r="JSU200" s="251"/>
      <c r="JSV200" s="251"/>
      <c r="JSW200" s="251"/>
      <c r="JSX200" s="251"/>
      <c r="JSY200" s="251"/>
      <c r="JSZ200" s="251"/>
      <c r="JTA200" s="251"/>
      <c r="JTB200" s="251"/>
      <c r="JTC200" s="251"/>
      <c r="JTD200" s="251"/>
      <c r="JTE200" s="251"/>
      <c r="JTF200" s="251"/>
      <c r="JTG200" s="251"/>
      <c r="JTH200" s="251"/>
      <c r="JTI200" s="251"/>
      <c r="JTJ200" s="251"/>
      <c r="JTK200" s="251"/>
      <c r="JTL200" s="251"/>
      <c r="JTM200" s="251"/>
      <c r="JTN200" s="251"/>
      <c r="JTO200" s="251"/>
      <c r="JTP200" s="251"/>
      <c r="JTQ200" s="251"/>
      <c r="JTR200" s="251"/>
      <c r="JTS200" s="251"/>
      <c r="JTT200" s="251"/>
      <c r="JTU200" s="251"/>
      <c r="JTV200" s="251"/>
      <c r="JTW200" s="251"/>
      <c r="JTX200" s="251"/>
      <c r="JTY200" s="251"/>
      <c r="JTZ200" s="251"/>
      <c r="JUA200" s="251"/>
      <c r="JUB200" s="251"/>
      <c r="JUC200" s="251"/>
      <c r="JUD200" s="251"/>
      <c r="JUE200" s="251"/>
      <c r="JUF200" s="251"/>
      <c r="JUG200" s="251"/>
      <c r="JUH200" s="251"/>
      <c r="JUI200" s="251"/>
      <c r="JUJ200" s="251"/>
      <c r="JUK200" s="251"/>
      <c r="JUL200" s="251"/>
      <c r="JUM200" s="251"/>
      <c r="JUN200" s="251"/>
      <c r="JUO200" s="251"/>
      <c r="JUP200" s="251"/>
      <c r="JUQ200" s="251"/>
      <c r="JUR200" s="251"/>
      <c r="JUS200" s="251"/>
      <c r="JUT200" s="251"/>
      <c r="JUU200" s="251"/>
      <c r="JUV200" s="251"/>
      <c r="JUW200" s="251"/>
      <c r="JUX200" s="251"/>
      <c r="JUY200" s="251"/>
      <c r="JUZ200" s="251"/>
      <c r="JVA200" s="251"/>
      <c r="JVB200" s="251"/>
      <c r="JVC200" s="251"/>
      <c r="JVD200" s="251"/>
      <c r="JVE200" s="251"/>
      <c r="JVF200" s="251"/>
      <c r="JVG200" s="251"/>
      <c r="JVH200" s="251"/>
      <c r="JVI200" s="251"/>
      <c r="JVJ200" s="251"/>
      <c r="JVK200" s="251"/>
      <c r="JVL200" s="251"/>
      <c r="JVM200" s="251"/>
      <c r="JVN200" s="251"/>
      <c r="JVO200" s="251"/>
      <c r="JVP200" s="251"/>
      <c r="JVQ200" s="251"/>
      <c r="JVR200" s="251"/>
      <c r="JVS200" s="251"/>
      <c r="JVT200" s="251"/>
      <c r="JVU200" s="251"/>
      <c r="JVV200" s="251"/>
      <c r="JVW200" s="251"/>
      <c r="JVX200" s="251"/>
      <c r="JVY200" s="251"/>
      <c r="JVZ200" s="251"/>
      <c r="JWA200" s="251"/>
      <c r="JWB200" s="251"/>
      <c r="JWC200" s="251"/>
      <c r="JWD200" s="251"/>
      <c r="JWE200" s="251"/>
      <c r="JWF200" s="251"/>
      <c r="JWG200" s="251"/>
      <c r="JWH200" s="251"/>
      <c r="JWI200" s="251"/>
      <c r="JWJ200" s="251"/>
      <c r="JWK200" s="251"/>
      <c r="JWL200" s="251"/>
      <c r="JWM200" s="251"/>
      <c r="JWN200" s="251"/>
      <c r="JWO200" s="251"/>
      <c r="JWP200" s="251"/>
      <c r="JWQ200" s="251"/>
      <c r="JWR200" s="251"/>
      <c r="JWS200" s="251"/>
      <c r="JWT200" s="251"/>
      <c r="JWU200" s="251"/>
      <c r="JWV200" s="251"/>
      <c r="JWW200" s="251"/>
      <c r="JWX200" s="251"/>
      <c r="JWY200" s="251"/>
      <c r="JWZ200" s="251"/>
      <c r="JXA200" s="251"/>
      <c r="JXB200" s="251"/>
      <c r="JXC200" s="251"/>
      <c r="JXD200" s="251"/>
      <c r="JXE200" s="251"/>
      <c r="JXF200" s="251"/>
      <c r="JXG200" s="251"/>
      <c r="JXH200" s="251"/>
      <c r="JXI200" s="251"/>
      <c r="JXJ200" s="251"/>
      <c r="JXK200" s="251"/>
      <c r="JXL200" s="251"/>
      <c r="JXM200" s="251"/>
      <c r="JXN200" s="251"/>
      <c r="JXO200" s="251"/>
      <c r="JXP200" s="251"/>
      <c r="JXQ200" s="251"/>
      <c r="JXR200" s="251"/>
      <c r="JXS200" s="251"/>
      <c r="JXT200" s="251"/>
      <c r="JXU200" s="251"/>
      <c r="JXV200" s="251"/>
      <c r="JXW200" s="251"/>
      <c r="JXX200" s="251"/>
      <c r="JXY200" s="251"/>
      <c r="JXZ200" s="251"/>
      <c r="JYA200" s="251"/>
      <c r="JYB200" s="251"/>
      <c r="JYC200" s="251"/>
      <c r="JYD200" s="251"/>
      <c r="JYE200" s="251"/>
      <c r="JYF200" s="251"/>
      <c r="JYG200" s="251"/>
      <c r="JYH200" s="251"/>
      <c r="JYI200" s="251"/>
      <c r="JYJ200" s="251"/>
      <c r="JYK200" s="251"/>
      <c r="JYL200" s="251"/>
      <c r="JYM200" s="251"/>
      <c r="JYN200" s="251"/>
      <c r="JYO200" s="251"/>
      <c r="JYP200" s="251"/>
      <c r="JYQ200" s="251"/>
      <c r="JYR200" s="251"/>
      <c r="JYS200" s="251"/>
      <c r="JYT200" s="251"/>
      <c r="JYU200" s="251"/>
      <c r="JYV200" s="251"/>
      <c r="JYW200" s="251"/>
      <c r="JYX200" s="251"/>
      <c r="JYY200" s="251"/>
      <c r="JYZ200" s="251"/>
      <c r="JZA200" s="251"/>
      <c r="JZB200" s="251"/>
      <c r="JZC200" s="251"/>
      <c r="JZD200" s="251"/>
      <c r="JZE200" s="251"/>
      <c r="JZF200" s="251"/>
      <c r="JZG200" s="251"/>
      <c r="JZH200" s="251"/>
      <c r="JZI200" s="251"/>
      <c r="JZJ200" s="251"/>
      <c r="JZK200" s="251"/>
      <c r="JZL200" s="251"/>
      <c r="JZM200" s="251"/>
      <c r="JZN200" s="251"/>
      <c r="JZO200" s="251"/>
      <c r="JZP200" s="251"/>
      <c r="JZQ200" s="251"/>
      <c r="JZR200" s="251"/>
      <c r="JZS200" s="251"/>
      <c r="JZT200" s="251"/>
      <c r="JZU200" s="251"/>
      <c r="JZV200" s="251"/>
      <c r="JZW200" s="251"/>
      <c r="JZX200" s="251"/>
      <c r="JZY200" s="251"/>
      <c r="JZZ200" s="251"/>
      <c r="KAA200" s="251"/>
      <c r="KAB200" s="251"/>
      <c r="KAC200" s="251"/>
      <c r="KAD200" s="251"/>
      <c r="KAE200" s="251"/>
      <c r="KAF200" s="251"/>
      <c r="KAG200" s="251"/>
      <c r="KAH200" s="251"/>
      <c r="KAI200" s="251"/>
      <c r="KAJ200" s="251"/>
      <c r="KAK200" s="251"/>
      <c r="KAL200" s="251"/>
      <c r="KAM200" s="251"/>
      <c r="KAN200" s="251"/>
      <c r="KAO200" s="251"/>
      <c r="KAP200" s="251"/>
      <c r="KAQ200" s="251"/>
      <c r="KAR200" s="251"/>
      <c r="KAS200" s="251"/>
      <c r="KAT200" s="251"/>
      <c r="KAU200" s="251"/>
      <c r="KAV200" s="251"/>
      <c r="KAW200" s="251"/>
      <c r="KAX200" s="251"/>
      <c r="KAY200" s="251"/>
      <c r="KAZ200" s="251"/>
      <c r="KBA200" s="251"/>
      <c r="KBB200" s="251"/>
      <c r="KBC200" s="251"/>
      <c r="KBD200" s="251"/>
      <c r="KBE200" s="251"/>
      <c r="KBF200" s="251"/>
      <c r="KBG200" s="251"/>
      <c r="KBH200" s="251"/>
      <c r="KBI200" s="251"/>
      <c r="KBJ200" s="251"/>
      <c r="KBK200" s="251"/>
      <c r="KBL200" s="251"/>
      <c r="KBM200" s="251"/>
      <c r="KBN200" s="251"/>
      <c r="KBO200" s="251"/>
      <c r="KBP200" s="251"/>
      <c r="KBQ200" s="251"/>
      <c r="KBR200" s="251"/>
      <c r="KBS200" s="251"/>
      <c r="KBT200" s="251"/>
      <c r="KBU200" s="251"/>
      <c r="KBV200" s="251"/>
      <c r="KBW200" s="251"/>
      <c r="KBX200" s="251"/>
      <c r="KBY200" s="251"/>
      <c r="KBZ200" s="251"/>
      <c r="KCA200" s="251"/>
      <c r="KCB200" s="251"/>
      <c r="KCC200" s="251"/>
      <c r="KCD200" s="251"/>
      <c r="KCE200" s="251"/>
      <c r="KCF200" s="251"/>
      <c r="KCG200" s="251"/>
      <c r="KCH200" s="251"/>
      <c r="KCI200" s="251"/>
      <c r="KCJ200" s="251"/>
      <c r="KCK200" s="251"/>
      <c r="KCL200" s="251"/>
      <c r="KCM200" s="251"/>
      <c r="KCN200" s="251"/>
      <c r="KCO200" s="251"/>
      <c r="KCP200" s="251"/>
      <c r="KCQ200" s="251"/>
      <c r="KCR200" s="251"/>
      <c r="KCS200" s="251"/>
      <c r="KCT200" s="251"/>
      <c r="KCU200" s="251"/>
      <c r="KCV200" s="251"/>
      <c r="KCW200" s="251"/>
      <c r="KCX200" s="251"/>
      <c r="KCY200" s="251"/>
      <c r="KCZ200" s="251"/>
      <c r="KDA200" s="251"/>
      <c r="KDB200" s="251"/>
      <c r="KDC200" s="251"/>
      <c r="KDD200" s="251"/>
      <c r="KDE200" s="251"/>
      <c r="KDF200" s="251"/>
      <c r="KDG200" s="251"/>
      <c r="KDH200" s="251"/>
      <c r="KDI200" s="251"/>
      <c r="KDJ200" s="251"/>
      <c r="KDK200" s="251"/>
      <c r="KDL200" s="251"/>
      <c r="KDM200" s="251"/>
      <c r="KDN200" s="251"/>
      <c r="KDO200" s="251"/>
      <c r="KDP200" s="251"/>
      <c r="KDQ200" s="251"/>
      <c r="KDR200" s="251"/>
      <c r="KDS200" s="251"/>
      <c r="KDT200" s="251"/>
      <c r="KDU200" s="251"/>
      <c r="KDV200" s="251"/>
      <c r="KDW200" s="251"/>
      <c r="KDX200" s="251"/>
      <c r="KDY200" s="251"/>
      <c r="KDZ200" s="251"/>
      <c r="KEA200" s="251"/>
      <c r="KEB200" s="251"/>
      <c r="KEC200" s="251"/>
      <c r="KED200" s="251"/>
      <c r="KEE200" s="251"/>
      <c r="KEF200" s="251"/>
      <c r="KEG200" s="251"/>
      <c r="KEH200" s="251"/>
      <c r="KEI200" s="251"/>
      <c r="KEJ200" s="251"/>
      <c r="KEK200" s="251"/>
      <c r="KEL200" s="251"/>
      <c r="KEM200" s="251"/>
      <c r="KEN200" s="251"/>
      <c r="KEO200" s="251"/>
      <c r="KEP200" s="251"/>
      <c r="KEQ200" s="251"/>
      <c r="KER200" s="251"/>
      <c r="KES200" s="251"/>
      <c r="KET200" s="251"/>
      <c r="KEU200" s="251"/>
      <c r="KEV200" s="251"/>
      <c r="KEW200" s="251"/>
      <c r="KEX200" s="251"/>
      <c r="KEY200" s="251"/>
      <c r="KEZ200" s="251"/>
      <c r="KFA200" s="251"/>
      <c r="KFB200" s="251"/>
      <c r="KFC200" s="251"/>
      <c r="KFD200" s="251"/>
      <c r="KFE200" s="251"/>
      <c r="KFF200" s="251"/>
      <c r="KFG200" s="251"/>
      <c r="KFH200" s="251"/>
      <c r="KFI200" s="251"/>
      <c r="KFJ200" s="251"/>
      <c r="KFK200" s="251"/>
      <c r="KFL200" s="251"/>
      <c r="KFM200" s="251"/>
      <c r="KFN200" s="251"/>
      <c r="KFO200" s="251"/>
      <c r="KFP200" s="251"/>
      <c r="KFQ200" s="251"/>
      <c r="KFR200" s="251"/>
      <c r="KFS200" s="251"/>
      <c r="KFT200" s="251"/>
      <c r="KFU200" s="251"/>
      <c r="KFV200" s="251"/>
      <c r="KFW200" s="251"/>
      <c r="KFX200" s="251"/>
      <c r="KFY200" s="251"/>
      <c r="KFZ200" s="251"/>
      <c r="KGA200" s="251"/>
      <c r="KGB200" s="251"/>
      <c r="KGC200" s="251"/>
      <c r="KGD200" s="251"/>
      <c r="KGE200" s="251"/>
      <c r="KGF200" s="251"/>
      <c r="KGG200" s="251"/>
      <c r="KGH200" s="251"/>
      <c r="KGI200" s="251"/>
      <c r="KGJ200" s="251"/>
      <c r="KGK200" s="251"/>
      <c r="KGL200" s="251"/>
      <c r="KGM200" s="251"/>
      <c r="KGN200" s="251"/>
      <c r="KGO200" s="251"/>
      <c r="KGP200" s="251"/>
      <c r="KGQ200" s="251"/>
      <c r="KGR200" s="251"/>
      <c r="KGS200" s="251"/>
      <c r="KGT200" s="251"/>
      <c r="KGU200" s="251"/>
      <c r="KGV200" s="251"/>
      <c r="KGW200" s="251"/>
      <c r="KGX200" s="251"/>
      <c r="KGY200" s="251"/>
      <c r="KGZ200" s="251"/>
      <c r="KHA200" s="251"/>
      <c r="KHB200" s="251"/>
      <c r="KHC200" s="251"/>
      <c r="KHD200" s="251"/>
      <c r="KHE200" s="251"/>
      <c r="KHF200" s="251"/>
      <c r="KHG200" s="251"/>
      <c r="KHH200" s="251"/>
      <c r="KHI200" s="251"/>
      <c r="KHJ200" s="251"/>
      <c r="KHK200" s="251"/>
      <c r="KHL200" s="251"/>
      <c r="KHM200" s="251"/>
      <c r="KHN200" s="251"/>
      <c r="KHO200" s="251"/>
      <c r="KHP200" s="251"/>
      <c r="KHQ200" s="251"/>
      <c r="KHR200" s="251"/>
      <c r="KHS200" s="251"/>
      <c r="KHT200" s="251"/>
      <c r="KHU200" s="251"/>
      <c r="KHV200" s="251"/>
      <c r="KHW200" s="251"/>
      <c r="KHX200" s="251"/>
      <c r="KHY200" s="251"/>
      <c r="KHZ200" s="251"/>
      <c r="KIA200" s="251"/>
      <c r="KIB200" s="251"/>
      <c r="KIC200" s="251"/>
      <c r="KID200" s="251"/>
      <c r="KIE200" s="251"/>
      <c r="KIF200" s="251"/>
      <c r="KIG200" s="251"/>
      <c r="KIH200" s="251"/>
      <c r="KII200" s="251"/>
      <c r="KIJ200" s="251"/>
      <c r="KIK200" s="251"/>
      <c r="KIL200" s="251"/>
      <c r="KIM200" s="251"/>
      <c r="KIN200" s="251"/>
      <c r="KIO200" s="251"/>
      <c r="KIP200" s="251"/>
      <c r="KIQ200" s="251"/>
      <c r="KIR200" s="251"/>
      <c r="KIS200" s="251"/>
      <c r="KIT200" s="251"/>
      <c r="KIU200" s="251"/>
      <c r="KIV200" s="251"/>
      <c r="KIW200" s="251"/>
      <c r="KIX200" s="251"/>
      <c r="KIY200" s="251"/>
      <c r="KIZ200" s="251"/>
      <c r="KJA200" s="251"/>
      <c r="KJB200" s="251"/>
      <c r="KJC200" s="251"/>
      <c r="KJD200" s="251"/>
      <c r="KJE200" s="251"/>
      <c r="KJF200" s="251"/>
      <c r="KJG200" s="251"/>
      <c r="KJH200" s="251"/>
      <c r="KJI200" s="251"/>
      <c r="KJJ200" s="251"/>
      <c r="KJK200" s="251"/>
      <c r="KJL200" s="251"/>
      <c r="KJM200" s="251"/>
      <c r="KJN200" s="251"/>
      <c r="KJO200" s="251"/>
      <c r="KJP200" s="251"/>
      <c r="KJQ200" s="251"/>
      <c r="KJR200" s="251"/>
      <c r="KJS200" s="251"/>
      <c r="KJT200" s="251"/>
      <c r="KJU200" s="251"/>
      <c r="KJV200" s="251"/>
      <c r="KJW200" s="251"/>
      <c r="KJX200" s="251"/>
      <c r="KJY200" s="251"/>
      <c r="KJZ200" s="251"/>
      <c r="KKA200" s="251"/>
      <c r="KKB200" s="251"/>
      <c r="KKC200" s="251"/>
      <c r="KKD200" s="251"/>
      <c r="KKE200" s="251"/>
      <c r="KKF200" s="251"/>
      <c r="KKG200" s="251"/>
      <c r="KKH200" s="251"/>
      <c r="KKI200" s="251"/>
      <c r="KKJ200" s="251"/>
      <c r="KKK200" s="251"/>
      <c r="KKL200" s="251"/>
      <c r="KKM200" s="251"/>
      <c r="KKN200" s="251"/>
      <c r="KKO200" s="251"/>
      <c r="KKP200" s="251"/>
      <c r="KKQ200" s="251"/>
      <c r="KKR200" s="251"/>
      <c r="KKS200" s="251"/>
      <c r="KKT200" s="251"/>
      <c r="KKU200" s="251"/>
      <c r="KKV200" s="251"/>
      <c r="KKW200" s="251"/>
      <c r="KKX200" s="251"/>
      <c r="KKY200" s="251"/>
      <c r="KKZ200" s="251"/>
      <c r="KLA200" s="251"/>
      <c r="KLB200" s="251"/>
      <c r="KLC200" s="251"/>
      <c r="KLD200" s="251"/>
      <c r="KLE200" s="251"/>
      <c r="KLF200" s="251"/>
      <c r="KLG200" s="251"/>
      <c r="KLH200" s="251"/>
      <c r="KLI200" s="251"/>
      <c r="KLJ200" s="251"/>
      <c r="KLK200" s="251"/>
      <c r="KLL200" s="251"/>
      <c r="KLM200" s="251"/>
      <c r="KLN200" s="251"/>
      <c r="KLO200" s="251"/>
      <c r="KLP200" s="251"/>
      <c r="KLQ200" s="251"/>
      <c r="KLR200" s="251"/>
      <c r="KLS200" s="251"/>
      <c r="KLT200" s="251"/>
      <c r="KLU200" s="251"/>
      <c r="KLV200" s="251"/>
      <c r="KLW200" s="251"/>
      <c r="KLX200" s="251"/>
      <c r="KLY200" s="251"/>
      <c r="KLZ200" s="251"/>
      <c r="KMA200" s="251"/>
      <c r="KMB200" s="251"/>
      <c r="KMC200" s="251"/>
      <c r="KMD200" s="251"/>
      <c r="KME200" s="251"/>
      <c r="KMF200" s="251"/>
      <c r="KMG200" s="251"/>
      <c r="KMH200" s="251"/>
      <c r="KMI200" s="251"/>
      <c r="KMJ200" s="251"/>
      <c r="KMK200" s="251"/>
      <c r="KML200" s="251"/>
      <c r="KMM200" s="251"/>
      <c r="KMN200" s="251"/>
      <c r="KMO200" s="251"/>
      <c r="KMP200" s="251"/>
      <c r="KMQ200" s="251"/>
      <c r="KMR200" s="251"/>
      <c r="KMS200" s="251"/>
      <c r="KMT200" s="251"/>
      <c r="KMU200" s="251"/>
      <c r="KMV200" s="251"/>
      <c r="KMW200" s="251"/>
      <c r="KMX200" s="251"/>
      <c r="KMY200" s="251"/>
      <c r="KMZ200" s="251"/>
      <c r="KNA200" s="251"/>
      <c r="KNB200" s="251"/>
      <c r="KNC200" s="251"/>
      <c r="KND200" s="251"/>
      <c r="KNE200" s="251"/>
      <c r="KNF200" s="251"/>
      <c r="KNG200" s="251"/>
      <c r="KNH200" s="251"/>
      <c r="KNI200" s="251"/>
      <c r="KNJ200" s="251"/>
      <c r="KNK200" s="251"/>
      <c r="KNL200" s="251"/>
      <c r="KNM200" s="251"/>
      <c r="KNN200" s="251"/>
      <c r="KNO200" s="251"/>
      <c r="KNP200" s="251"/>
      <c r="KNQ200" s="251"/>
      <c r="KNR200" s="251"/>
      <c r="KNS200" s="251"/>
      <c r="KNT200" s="251"/>
      <c r="KNU200" s="251"/>
      <c r="KNV200" s="251"/>
      <c r="KNW200" s="251"/>
      <c r="KNX200" s="251"/>
      <c r="KNY200" s="251"/>
      <c r="KNZ200" s="251"/>
      <c r="KOA200" s="251"/>
      <c r="KOB200" s="251"/>
      <c r="KOC200" s="251"/>
      <c r="KOD200" s="251"/>
      <c r="KOE200" s="251"/>
      <c r="KOF200" s="251"/>
      <c r="KOG200" s="251"/>
      <c r="KOH200" s="251"/>
      <c r="KOI200" s="251"/>
      <c r="KOJ200" s="251"/>
      <c r="KOK200" s="251"/>
      <c r="KOL200" s="251"/>
      <c r="KOM200" s="251"/>
      <c r="KON200" s="251"/>
      <c r="KOO200" s="251"/>
      <c r="KOP200" s="251"/>
      <c r="KOQ200" s="251"/>
      <c r="KOR200" s="251"/>
      <c r="KOS200" s="251"/>
      <c r="KOT200" s="251"/>
      <c r="KOU200" s="251"/>
      <c r="KOV200" s="251"/>
      <c r="KOW200" s="251"/>
      <c r="KOX200" s="251"/>
      <c r="KOY200" s="251"/>
      <c r="KOZ200" s="251"/>
      <c r="KPA200" s="251"/>
      <c r="KPB200" s="251"/>
      <c r="KPC200" s="251"/>
      <c r="KPD200" s="251"/>
      <c r="KPE200" s="251"/>
      <c r="KPF200" s="251"/>
      <c r="KPG200" s="251"/>
      <c r="KPH200" s="251"/>
      <c r="KPI200" s="251"/>
      <c r="KPJ200" s="251"/>
      <c r="KPK200" s="251"/>
      <c r="KPL200" s="251"/>
      <c r="KPM200" s="251"/>
      <c r="KPN200" s="251"/>
      <c r="KPO200" s="251"/>
      <c r="KPP200" s="251"/>
      <c r="KPQ200" s="251"/>
      <c r="KPR200" s="251"/>
      <c r="KPS200" s="251"/>
      <c r="KPT200" s="251"/>
      <c r="KPU200" s="251"/>
      <c r="KPV200" s="251"/>
      <c r="KPW200" s="251"/>
      <c r="KPX200" s="251"/>
      <c r="KPY200" s="251"/>
      <c r="KPZ200" s="251"/>
      <c r="KQA200" s="251"/>
      <c r="KQB200" s="251"/>
      <c r="KQC200" s="251"/>
      <c r="KQD200" s="251"/>
      <c r="KQE200" s="251"/>
      <c r="KQF200" s="251"/>
      <c r="KQG200" s="251"/>
      <c r="KQH200" s="251"/>
      <c r="KQI200" s="251"/>
      <c r="KQJ200" s="251"/>
      <c r="KQK200" s="251"/>
      <c r="KQL200" s="251"/>
      <c r="KQM200" s="251"/>
      <c r="KQN200" s="251"/>
      <c r="KQO200" s="251"/>
      <c r="KQP200" s="251"/>
      <c r="KQQ200" s="251"/>
      <c r="KQR200" s="251"/>
      <c r="KQS200" s="251"/>
      <c r="KQT200" s="251"/>
      <c r="KQU200" s="251"/>
      <c r="KQV200" s="251"/>
      <c r="KQW200" s="251"/>
      <c r="KQX200" s="251"/>
      <c r="KQY200" s="251"/>
      <c r="KQZ200" s="251"/>
      <c r="KRA200" s="251"/>
      <c r="KRB200" s="251"/>
      <c r="KRC200" s="251"/>
      <c r="KRD200" s="251"/>
      <c r="KRE200" s="251"/>
      <c r="KRF200" s="251"/>
      <c r="KRG200" s="251"/>
      <c r="KRH200" s="251"/>
      <c r="KRI200" s="251"/>
      <c r="KRJ200" s="251"/>
      <c r="KRK200" s="251"/>
      <c r="KRL200" s="251"/>
      <c r="KRM200" s="251"/>
      <c r="KRN200" s="251"/>
      <c r="KRO200" s="251"/>
      <c r="KRP200" s="251"/>
      <c r="KRQ200" s="251"/>
      <c r="KRR200" s="251"/>
      <c r="KRS200" s="251"/>
      <c r="KRT200" s="251"/>
      <c r="KRU200" s="251"/>
      <c r="KRV200" s="251"/>
      <c r="KRW200" s="251"/>
      <c r="KRX200" s="251"/>
      <c r="KRY200" s="251"/>
      <c r="KRZ200" s="251"/>
      <c r="KSA200" s="251"/>
      <c r="KSB200" s="251"/>
      <c r="KSC200" s="251"/>
      <c r="KSD200" s="251"/>
      <c r="KSE200" s="251"/>
      <c r="KSF200" s="251"/>
      <c r="KSG200" s="251"/>
      <c r="KSH200" s="251"/>
      <c r="KSI200" s="251"/>
      <c r="KSJ200" s="251"/>
      <c r="KSK200" s="251"/>
      <c r="KSL200" s="251"/>
      <c r="KSM200" s="251"/>
      <c r="KSN200" s="251"/>
      <c r="KSO200" s="251"/>
      <c r="KSP200" s="251"/>
      <c r="KSQ200" s="251"/>
      <c r="KSR200" s="251"/>
      <c r="KSS200" s="251"/>
      <c r="KST200" s="251"/>
      <c r="KSU200" s="251"/>
      <c r="KSV200" s="251"/>
      <c r="KSW200" s="251"/>
      <c r="KSX200" s="251"/>
      <c r="KSY200" s="251"/>
      <c r="KSZ200" s="251"/>
      <c r="KTA200" s="251"/>
      <c r="KTB200" s="251"/>
      <c r="KTC200" s="251"/>
      <c r="KTD200" s="251"/>
      <c r="KTE200" s="251"/>
      <c r="KTF200" s="251"/>
      <c r="KTG200" s="251"/>
      <c r="KTH200" s="251"/>
      <c r="KTI200" s="251"/>
      <c r="KTJ200" s="251"/>
      <c r="KTK200" s="251"/>
      <c r="KTL200" s="251"/>
      <c r="KTM200" s="251"/>
      <c r="KTN200" s="251"/>
      <c r="KTO200" s="251"/>
      <c r="KTP200" s="251"/>
      <c r="KTQ200" s="251"/>
      <c r="KTR200" s="251"/>
      <c r="KTS200" s="251"/>
      <c r="KTT200" s="251"/>
      <c r="KTU200" s="251"/>
      <c r="KTV200" s="251"/>
      <c r="KTW200" s="251"/>
      <c r="KTX200" s="251"/>
      <c r="KTY200" s="251"/>
      <c r="KTZ200" s="251"/>
      <c r="KUA200" s="251"/>
      <c r="KUB200" s="251"/>
      <c r="KUC200" s="251"/>
      <c r="KUD200" s="251"/>
      <c r="KUE200" s="251"/>
      <c r="KUF200" s="251"/>
      <c r="KUG200" s="251"/>
      <c r="KUH200" s="251"/>
      <c r="KUI200" s="251"/>
      <c r="KUJ200" s="251"/>
      <c r="KUK200" s="251"/>
      <c r="KUL200" s="251"/>
      <c r="KUM200" s="251"/>
      <c r="KUN200" s="251"/>
      <c r="KUO200" s="251"/>
      <c r="KUP200" s="251"/>
      <c r="KUQ200" s="251"/>
      <c r="KUR200" s="251"/>
      <c r="KUS200" s="251"/>
      <c r="KUT200" s="251"/>
      <c r="KUU200" s="251"/>
      <c r="KUV200" s="251"/>
      <c r="KUW200" s="251"/>
      <c r="KUX200" s="251"/>
      <c r="KUY200" s="251"/>
      <c r="KUZ200" s="251"/>
      <c r="KVA200" s="251"/>
      <c r="KVB200" s="251"/>
      <c r="KVC200" s="251"/>
      <c r="KVD200" s="251"/>
      <c r="KVE200" s="251"/>
      <c r="KVF200" s="251"/>
      <c r="KVG200" s="251"/>
      <c r="KVH200" s="251"/>
      <c r="KVI200" s="251"/>
      <c r="KVJ200" s="251"/>
      <c r="KVK200" s="251"/>
      <c r="KVL200" s="251"/>
      <c r="KVM200" s="251"/>
      <c r="KVN200" s="251"/>
      <c r="KVO200" s="251"/>
      <c r="KVP200" s="251"/>
      <c r="KVQ200" s="251"/>
      <c r="KVR200" s="251"/>
      <c r="KVS200" s="251"/>
      <c r="KVT200" s="251"/>
      <c r="KVU200" s="251"/>
      <c r="KVV200" s="251"/>
      <c r="KVW200" s="251"/>
      <c r="KVX200" s="251"/>
      <c r="KVY200" s="251"/>
      <c r="KVZ200" s="251"/>
      <c r="KWA200" s="251"/>
      <c r="KWB200" s="251"/>
      <c r="KWC200" s="251"/>
      <c r="KWD200" s="251"/>
      <c r="KWE200" s="251"/>
      <c r="KWF200" s="251"/>
      <c r="KWG200" s="251"/>
      <c r="KWH200" s="251"/>
      <c r="KWI200" s="251"/>
      <c r="KWJ200" s="251"/>
      <c r="KWK200" s="251"/>
      <c r="KWL200" s="251"/>
      <c r="KWM200" s="251"/>
      <c r="KWN200" s="251"/>
      <c r="KWO200" s="251"/>
      <c r="KWP200" s="251"/>
      <c r="KWQ200" s="251"/>
      <c r="KWR200" s="251"/>
      <c r="KWS200" s="251"/>
      <c r="KWT200" s="251"/>
      <c r="KWU200" s="251"/>
      <c r="KWV200" s="251"/>
      <c r="KWW200" s="251"/>
      <c r="KWX200" s="251"/>
      <c r="KWY200" s="251"/>
      <c r="KWZ200" s="251"/>
      <c r="KXA200" s="251"/>
      <c r="KXB200" s="251"/>
      <c r="KXC200" s="251"/>
      <c r="KXD200" s="251"/>
      <c r="KXE200" s="251"/>
      <c r="KXF200" s="251"/>
      <c r="KXG200" s="251"/>
      <c r="KXH200" s="251"/>
      <c r="KXI200" s="251"/>
      <c r="KXJ200" s="251"/>
      <c r="KXK200" s="251"/>
      <c r="KXL200" s="251"/>
      <c r="KXM200" s="251"/>
      <c r="KXN200" s="251"/>
      <c r="KXO200" s="251"/>
      <c r="KXP200" s="251"/>
      <c r="KXQ200" s="251"/>
      <c r="KXR200" s="251"/>
      <c r="KXS200" s="251"/>
      <c r="KXT200" s="251"/>
      <c r="KXU200" s="251"/>
      <c r="KXV200" s="251"/>
      <c r="KXW200" s="251"/>
      <c r="KXX200" s="251"/>
      <c r="KXY200" s="251"/>
      <c r="KXZ200" s="251"/>
      <c r="KYA200" s="251"/>
      <c r="KYB200" s="251"/>
      <c r="KYC200" s="251"/>
      <c r="KYD200" s="251"/>
      <c r="KYE200" s="251"/>
      <c r="KYF200" s="251"/>
      <c r="KYG200" s="251"/>
      <c r="KYH200" s="251"/>
      <c r="KYI200" s="251"/>
      <c r="KYJ200" s="251"/>
      <c r="KYK200" s="251"/>
      <c r="KYL200" s="251"/>
      <c r="KYM200" s="251"/>
      <c r="KYN200" s="251"/>
      <c r="KYO200" s="251"/>
      <c r="KYP200" s="251"/>
      <c r="KYQ200" s="251"/>
      <c r="KYR200" s="251"/>
      <c r="KYS200" s="251"/>
      <c r="KYT200" s="251"/>
      <c r="KYU200" s="251"/>
      <c r="KYV200" s="251"/>
      <c r="KYW200" s="251"/>
      <c r="KYX200" s="251"/>
      <c r="KYY200" s="251"/>
      <c r="KYZ200" s="251"/>
      <c r="KZA200" s="251"/>
      <c r="KZB200" s="251"/>
      <c r="KZC200" s="251"/>
      <c r="KZD200" s="251"/>
      <c r="KZE200" s="251"/>
      <c r="KZF200" s="251"/>
      <c r="KZG200" s="251"/>
      <c r="KZH200" s="251"/>
      <c r="KZI200" s="251"/>
      <c r="KZJ200" s="251"/>
      <c r="KZK200" s="251"/>
      <c r="KZL200" s="251"/>
      <c r="KZM200" s="251"/>
      <c r="KZN200" s="251"/>
      <c r="KZO200" s="251"/>
      <c r="KZP200" s="251"/>
      <c r="KZQ200" s="251"/>
      <c r="KZR200" s="251"/>
      <c r="KZS200" s="251"/>
      <c r="KZT200" s="251"/>
      <c r="KZU200" s="251"/>
      <c r="KZV200" s="251"/>
      <c r="KZW200" s="251"/>
      <c r="KZX200" s="251"/>
      <c r="KZY200" s="251"/>
      <c r="KZZ200" s="251"/>
      <c r="LAA200" s="251"/>
      <c r="LAB200" s="251"/>
      <c r="LAC200" s="251"/>
      <c r="LAD200" s="251"/>
      <c r="LAE200" s="251"/>
      <c r="LAF200" s="251"/>
      <c r="LAG200" s="251"/>
      <c r="LAH200" s="251"/>
      <c r="LAI200" s="251"/>
      <c r="LAJ200" s="251"/>
      <c r="LAK200" s="251"/>
      <c r="LAL200" s="251"/>
      <c r="LAM200" s="251"/>
      <c r="LAN200" s="251"/>
      <c r="LAO200" s="251"/>
      <c r="LAP200" s="251"/>
      <c r="LAQ200" s="251"/>
      <c r="LAR200" s="251"/>
      <c r="LAS200" s="251"/>
      <c r="LAT200" s="251"/>
      <c r="LAU200" s="251"/>
      <c r="LAV200" s="251"/>
      <c r="LAW200" s="251"/>
      <c r="LAX200" s="251"/>
      <c r="LAY200" s="251"/>
      <c r="LAZ200" s="251"/>
      <c r="LBA200" s="251"/>
      <c r="LBB200" s="251"/>
      <c r="LBC200" s="251"/>
      <c r="LBD200" s="251"/>
      <c r="LBE200" s="251"/>
      <c r="LBF200" s="251"/>
      <c r="LBG200" s="251"/>
      <c r="LBH200" s="251"/>
      <c r="LBI200" s="251"/>
      <c r="LBJ200" s="251"/>
      <c r="LBK200" s="251"/>
      <c r="LBL200" s="251"/>
      <c r="LBM200" s="251"/>
      <c r="LBN200" s="251"/>
      <c r="LBO200" s="251"/>
      <c r="LBP200" s="251"/>
      <c r="LBQ200" s="251"/>
      <c r="LBR200" s="251"/>
      <c r="LBS200" s="251"/>
      <c r="LBT200" s="251"/>
      <c r="LBU200" s="251"/>
      <c r="LBV200" s="251"/>
      <c r="LBW200" s="251"/>
      <c r="LBX200" s="251"/>
      <c r="LBY200" s="251"/>
      <c r="LBZ200" s="251"/>
      <c r="LCA200" s="251"/>
      <c r="LCB200" s="251"/>
      <c r="LCC200" s="251"/>
      <c r="LCD200" s="251"/>
      <c r="LCE200" s="251"/>
      <c r="LCF200" s="251"/>
      <c r="LCG200" s="251"/>
      <c r="LCH200" s="251"/>
      <c r="LCI200" s="251"/>
      <c r="LCJ200" s="251"/>
      <c r="LCK200" s="251"/>
      <c r="LCL200" s="251"/>
      <c r="LCM200" s="251"/>
      <c r="LCN200" s="251"/>
      <c r="LCO200" s="251"/>
      <c r="LCP200" s="251"/>
      <c r="LCQ200" s="251"/>
      <c r="LCR200" s="251"/>
      <c r="LCS200" s="251"/>
      <c r="LCT200" s="251"/>
      <c r="LCU200" s="251"/>
      <c r="LCV200" s="251"/>
      <c r="LCW200" s="251"/>
      <c r="LCX200" s="251"/>
      <c r="LCY200" s="251"/>
      <c r="LCZ200" s="251"/>
      <c r="LDA200" s="251"/>
      <c r="LDB200" s="251"/>
      <c r="LDC200" s="251"/>
      <c r="LDD200" s="251"/>
      <c r="LDE200" s="251"/>
      <c r="LDF200" s="251"/>
      <c r="LDG200" s="251"/>
      <c r="LDH200" s="251"/>
      <c r="LDI200" s="251"/>
      <c r="LDJ200" s="251"/>
      <c r="LDK200" s="251"/>
      <c r="LDL200" s="251"/>
      <c r="LDM200" s="251"/>
      <c r="LDN200" s="251"/>
      <c r="LDO200" s="251"/>
      <c r="LDP200" s="251"/>
      <c r="LDQ200" s="251"/>
      <c r="LDR200" s="251"/>
      <c r="LDS200" s="251"/>
      <c r="LDT200" s="251"/>
      <c r="LDU200" s="251"/>
      <c r="LDV200" s="251"/>
      <c r="LDW200" s="251"/>
      <c r="LDX200" s="251"/>
      <c r="LDY200" s="251"/>
      <c r="LDZ200" s="251"/>
      <c r="LEA200" s="251"/>
      <c r="LEB200" s="251"/>
      <c r="LEC200" s="251"/>
      <c r="LED200" s="251"/>
      <c r="LEE200" s="251"/>
      <c r="LEF200" s="251"/>
      <c r="LEG200" s="251"/>
      <c r="LEH200" s="251"/>
      <c r="LEI200" s="251"/>
      <c r="LEJ200" s="251"/>
      <c r="LEK200" s="251"/>
      <c r="LEL200" s="251"/>
      <c r="LEM200" s="251"/>
      <c r="LEN200" s="251"/>
      <c r="LEO200" s="251"/>
      <c r="LEP200" s="251"/>
      <c r="LEQ200" s="251"/>
      <c r="LER200" s="251"/>
      <c r="LES200" s="251"/>
      <c r="LET200" s="251"/>
      <c r="LEU200" s="251"/>
      <c r="LEV200" s="251"/>
      <c r="LEW200" s="251"/>
      <c r="LEX200" s="251"/>
      <c r="LEY200" s="251"/>
      <c r="LEZ200" s="251"/>
      <c r="LFA200" s="251"/>
      <c r="LFB200" s="251"/>
      <c r="LFC200" s="251"/>
      <c r="LFD200" s="251"/>
      <c r="LFE200" s="251"/>
      <c r="LFF200" s="251"/>
      <c r="LFG200" s="251"/>
      <c r="LFH200" s="251"/>
      <c r="LFI200" s="251"/>
      <c r="LFJ200" s="251"/>
      <c r="LFK200" s="251"/>
      <c r="LFL200" s="251"/>
      <c r="LFM200" s="251"/>
      <c r="LFN200" s="251"/>
      <c r="LFO200" s="251"/>
      <c r="LFP200" s="251"/>
      <c r="LFQ200" s="251"/>
      <c r="LFR200" s="251"/>
      <c r="LFS200" s="251"/>
      <c r="LFT200" s="251"/>
      <c r="LFU200" s="251"/>
      <c r="LFV200" s="251"/>
      <c r="LFW200" s="251"/>
      <c r="LFX200" s="251"/>
      <c r="LFY200" s="251"/>
      <c r="LFZ200" s="251"/>
      <c r="LGA200" s="251"/>
      <c r="LGB200" s="251"/>
      <c r="LGC200" s="251"/>
      <c r="LGD200" s="251"/>
      <c r="LGE200" s="251"/>
      <c r="LGF200" s="251"/>
      <c r="LGG200" s="251"/>
      <c r="LGH200" s="251"/>
      <c r="LGI200" s="251"/>
      <c r="LGJ200" s="251"/>
      <c r="LGK200" s="251"/>
      <c r="LGL200" s="251"/>
      <c r="LGM200" s="251"/>
      <c r="LGN200" s="251"/>
      <c r="LGO200" s="251"/>
      <c r="LGP200" s="251"/>
      <c r="LGQ200" s="251"/>
      <c r="LGR200" s="251"/>
      <c r="LGS200" s="251"/>
      <c r="LGT200" s="251"/>
      <c r="LGU200" s="251"/>
      <c r="LGV200" s="251"/>
      <c r="LGW200" s="251"/>
      <c r="LGX200" s="251"/>
      <c r="LGY200" s="251"/>
      <c r="LGZ200" s="251"/>
      <c r="LHA200" s="251"/>
      <c r="LHB200" s="251"/>
      <c r="LHC200" s="251"/>
      <c r="LHD200" s="251"/>
      <c r="LHE200" s="251"/>
      <c r="LHF200" s="251"/>
      <c r="LHG200" s="251"/>
      <c r="LHH200" s="251"/>
      <c r="LHI200" s="251"/>
      <c r="LHJ200" s="251"/>
      <c r="LHK200" s="251"/>
      <c r="LHL200" s="251"/>
      <c r="LHM200" s="251"/>
      <c r="LHN200" s="251"/>
      <c r="LHO200" s="251"/>
      <c r="LHP200" s="251"/>
      <c r="LHQ200" s="251"/>
      <c r="LHR200" s="251"/>
      <c r="LHS200" s="251"/>
      <c r="LHT200" s="251"/>
      <c r="LHU200" s="251"/>
      <c r="LHV200" s="251"/>
      <c r="LHW200" s="251"/>
      <c r="LHX200" s="251"/>
      <c r="LHY200" s="251"/>
      <c r="LHZ200" s="251"/>
      <c r="LIA200" s="251"/>
      <c r="LIB200" s="251"/>
      <c r="LIC200" s="251"/>
      <c r="LID200" s="251"/>
      <c r="LIE200" s="251"/>
      <c r="LIF200" s="251"/>
      <c r="LIG200" s="251"/>
      <c r="LIH200" s="251"/>
      <c r="LII200" s="251"/>
      <c r="LIJ200" s="251"/>
      <c r="LIK200" s="251"/>
      <c r="LIL200" s="251"/>
      <c r="LIM200" s="251"/>
      <c r="LIN200" s="251"/>
      <c r="LIO200" s="251"/>
      <c r="LIP200" s="251"/>
      <c r="LIQ200" s="251"/>
      <c r="LIR200" s="251"/>
      <c r="LIS200" s="251"/>
      <c r="LIT200" s="251"/>
      <c r="LIU200" s="251"/>
      <c r="LIV200" s="251"/>
      <c r="LIW200" s="251"/>
      <c r="LIX200" s="251"/>
      <c r="LIY200" s="251"/>
      <c r="LIZ200" s="251"/>
      <c r="LJA200" s="251"/>
      <c r="LJB200" s="251"/>
      <c r="LJC200" s="251"/>
      <c r="LJD200" s="251"/>
      <c r="LJE200" s="251"/>
      <c r="LJF200" s="251"/>
      <c r="LJG200" s="251"/>
      <c r="LJH200" s="251"/>
      <c r="LJI200" s="251"/>
      <c r="LJJ200" s="251"/>
      <c r="LJK200" s="251"/>
      <c r="LJL200" s="251"/>
      <c r="LJM200" s="251"/>
      <c r="LJN200" s="251"/>
      <c r="LJO200" s="251"/>
      <c r="LJP200" s="251"/>
      <c r="LJQ200" s="251"/>
      <c r="LJR200" s="251"/>
      <c r="LJS200" s="251"/>
      <c r="LJT200" s="251"/>
      <c r="LJU200" s="251"/>
      <c r="LJV200" s="251"/>
      <c r="LJW200" s="251"/>
      <c r="LJX200" s="251"/>
      <c r="LJY200" s="251"/>
      <c r="LJZ200" s="251"/>
      <c r="LKA200" s="251"/>
      <c r="LKB200" s="251"/>
      <c r="LKC200" s="251"/>
      <c r="LKD200" s="251"/>
      <c r="LKE200" s="251"/>
      <c r="LKF200" s="251"/>
      <c r="LKG200" s="251"/>
      <c r="LKH200" s="251"/>
      <c r="LKI200" s="251"/>
      <c r="LKJ200" s="251"/>
      <c r="LKK200" s="251"/>
      <c r="LKL200" s="251"/>
      <c r="LKM200" s="251"/>
      <c r="LKN200" s="251"/>
      <c r="LKO200" s="251"/>
      <c r="LKP200" s="251"/>
      <c r="LKQ200" s="251"/>
      <c r="LKR200" s="251"/>
      <c r="LKS200" s="251"/>
      <c r="LKT200" s="251"/>
      <c r="LKU200" s="251"/>
      <c r="LKV200" s="251"/>
      <c r="LKW200" s="251"/>
      <c r="LKX200" s="251"/>
      <c r="LKY200" s="251"/>
      <c r="LKZ200" s="251"/>
      <c r="LLA200" s="251"/>
      <c r="LLB200" s="251"/>
      <c r="LLC200" s="251"/>
      <c r="LLD200" s="251"/>
      <c r="LLE200" s="251"/>
      <c r="LLF200" s="251"/>
      <c r="LLG200" s="251"/>
      <c r="LLH200" s="251"/>
      <c r="LLI200" s="251"/>
      <c r="LLJ200" s="251"/>
      <c r="LLK200" s="251"/>
      <c r="LLL200" s="251"/>
      <c r="LLM200" s="251"/>
      <c r="LLN200" s="251"/>
      <c r="LLO200" s="251"/>
      <c r="LLP200" s="251"/>
      <c r="LLQ200" s="251"/>
      <c r="LLR200" s="251"/>
      <c r="LLS200" s="251"/>
      <c r="LLT200" s="251"/>
      <c r="LLU200" s="251"/>
      <c r="LLV200" s="251"/>
      <c r="LLW200" s="251"/>
      <c r="LLX200" s="251"/>
      <c r="LLY200" s="251"/>
      <c r="LLZ200" s="251"/>
      <c r="LMA200" s="251"/>
      <c r="LMB200" s="251"/>
      <c r="LMC200" s="251"/>
      <c r="LMD200" s="251"/>
      <c r="LME200" s="251"/>
      <c r="LMF200" s="251"/>
      <c r="LMG200" s="251"/>
      <c r="LMH200" s="251"/>
      <c r="LMI200" s="251"/>
      <c r="LMJ200" s="251"/>
      <c r="LMK200" s="251"/>
      <c r="LML200" s="251"/>
      <c r="LMM200" s="251"/>
      <c r="LMN200" s="251"/>
      <c r="LMO200" s="251"/>
      <c r="LMP200" s="251"/>
      <c r="LMQ200" s="251"/>
      <c r="LMR200" s="251"/>
      <c r="LMS200" s="251"/>
      <c r="LMT200" s="251"/>
      <c r="LMU200" s="251"/>
      <c r="LMV200" s="251"/>
      <c r="LMW200" s="251"/>
      <c r="LMX200" s="251"/>
      <c r="LMY200" s="251"/>
      <c r="LMZ200" s="251"/>
      <c r="LNA200" s="251"/>
      <c r="LNB200" s="251"/>
      <c r="LNC200" s="251"/>
      <c r="LND200" s="251"/>
      <c r="LNE200" s="251"/>
      <c r="LNF200" s="251"/>
      <c r="LNG200" s="251"/>
      <c r="LNH200" s="251"/>
      <c r="LNI200" s="251"/>
      <c r="LNJ200" s="251"/>
      <c r="LNK200" s="251"/>
      <c r="LNL200" s="251"/>
      <c r="LNM200" s="251"/>
      <c r="LNN200" s="251"/>
      <c r="LNO200" s="251"/>
      <c r="LNP200" s="251"/>
      <c r="LNQ200" s="251"/>
      <c r="LNR200" s="251"/>
      <c r="LNS200" s="251"/>
      <c r="LNT200" s="251"/>
      <c r="LNU200" s="251"/>
      <c r="LNV200" s="251"/>
      <c r="LNW200" s="251"/>
      <c r="LNX200" s="251"/>
      <c r="LNY200" s="251"/>
      <c r="LNZ200" s="251"/>
      <c r="LOA200" s="251"/>
      <c r="LOB200" s="251"/>
      <c r="LOC200" s="251"/>
      <c r="LOD200" s="251"/>
      <c r="LOE200" s="251"/>
      <c r="LOF200" s="251"/>
      <c r="LOG200" s="251"/>
      <c r="LOH200" s="251"/>
      <c r="LOI200" s="251"/>
      <c r="LOJ200" s="251"/>
      <c r="LOK200" s="251"/>
      <c r="LOL200" s="251"/>
      <c r="LOM200" s="251"/>
      <c r="LON200" s="251"/>
      <c r="LOO200" s="251"/>
      <c r="LOP200" s="251"/>
      <c r="LOQ200" s="251"/>
      <c r="LOR200" s="251"/>
      <c r="LOS200" s="251"/>
      <c r="LOT200" s="251"/>
      <c r="LOU200" s="251"/>
      <c r="LOV200" s="251"/>
      <c r="LOW200" s="251"/>
      <c r="LOX200" s="251"/>
      <c r="LOY200" s="251"/>
      <c r="LOZ200" s="251"/>
      <c r="LPA200" s="251"/>
      <c r="LPB200" s="251"/>
      <c r="LPC200" s="251"/>
      <c r="LPD200" s="251"/>
      <c r="LPE200" s="251"/>
      <c r="LPF200" s="251"/>
      <c r="LPG200" s="251"/>
      <c r="LPH200" s="251"/>
      <c r="LPI200" s="251"/>
      <c r="LPJ200" s="251"/>
      <c r="LPK200" s="251"/>
      <c r="LPL200" s="251"/>
      <c r="LPM200" s="251"/>
      <c r="LPN200" s="251"/>
      <c r="LPO200" s="251"/>
      <c r="LPP200" s="251"/>
      <c r="LPQ200" s="251"/>
      <c r="LPR200" s="251"/>
      <c r="LPS200" s="251"/>
      <c r="LPT200" s="251"/>
      <c r="LPU200" s="251"/>
      <c r="LPV200" s="251"/>
      <c r="LPW200" s="251"/>
      <c r="LPX200" s="251"/>
      <c r="LPY200" s="251"/>
      <c r="LPZ200" s="251"/>
      <c r="LQA200" s="251"/>
      <c r="LQB200" s="251"/>
      <c r="LQC200" s="251"/>
      <c r="LQD200" s="251"/>
      <c r="LQE200" s="251"/>
      <c r="LQF200" s="251"/>
      <c r="LQG200" s="251"/>
      <c r="LQH200" s="251"/>
      <c r="LQI200" s="251"/>
      <c r="LQJ200" s="251"/>
      <c r="LQK200" s="251"/>
      <c r="LQL200" s="251"/>
      <c r="LQM200" s="251"/>
      <c r="LQN200" s="251"/>
      <c r="LQO200" s="251"/>
      <c r="LQP200" s="251"/>
      <c r="LQQ200" s="251"/>
      <c r="LQR200" s="251"/>
      <c r="LQS200" s="251"/>
      <c r="LQT200" s="251"/>
      <c r="LQU200" s="251"/>
      <c r="LQV200" s="251"/>
      <c r="LQW200" s="251"/>
      <c r="LQX200" s="251"/>
      <c r="LQY200" s="251"/>
      <c r="LQZ200" s="251"/>
      <c r="LRA200" s="251"/>
      <c r="LRB200" s="251"/>
      <c r="LRC200" s="251"/>
      <c r="LRD200" s="251"/>
      <c r="LRE200" s="251"/>
      <c r="LRF200" s="251"/>
      <c r="LRG200" s="251"/>
      <c r="LRH200" s="251"/>
      <c r="LRI200" s="251"/>
      <c r="LRJ200" s="251"/>
      <c r="LRK200" s="251"/>
      <c r="LRL200" s="251"/>
      <c r="LRM200" s="251"/>
      <c r="LRN200" s="251"/>
      <c r="LRO200" s="251"/>
      <c r="LRP200" s="251"/>
      <c r="LRQ200" s="251"/>
      <c r="LRR200" s="251"/>
      <c r="LRS200" s="251"/>
      <c r="LRT200" s="251"/>
      <c r="LRU200" s="251"/>
      <c r="LRV200" s="251"/>
      <c r="LRW200" s="251"/>
      <c r="LRX200" s="251"/>
      <c r="LRY200" s="251"/>
      <c r="LRZ200" s="251"/>
      <c r="LSA200" s="251"/>
      <c r="LSB200" s="251"/>
      <c r="LSC200" s="251"/>
      <c r="LSD200" s="251"/>
      <c r="LSE200" s="251"/>
      <c r="LSF200" s="251"/>
      <c r="LSG200" s="251"/>
      <c r="LSH200" s="251"/>
      <c r="LSI200" s="251"/>
      <c r="LSJ200" s="251"/>
      <c r="LSK200" s="251"/>
      <c r="LSL200" s="251"/>
      <c r="LSM200" s="251"/>
      <c r="LSN200" s="251"/>
      <c r="LSO200" s="251"/>
      <c r="LSP200" s="251"/>
      <c r="LSQ200" s="251"/>
      <c r="LSR200" s="251"/>
      <c r="LSS200" s="251"/>
      <c r="LST200" s="251"/>
      <c r="LSU200" s="251"/>
      <c r="LSV200" s="251"/>
      <c r="LSW200" s="251"/>
      <c r="LSX200" s="251"/>
      <c r="LSY200" s="251"/>
      <c r="LSZ200" s="251"/>
      <c r="LTA200" s="251"/>
      <c r="LTB200" s="251"/>
      <c r="LTC200" s="251"/>
      <c r="LTD200" s="251"/>
      <c r="LTE200" s="251"/>
      <c r="LTF200" s="251"/>
      <c r="LTG200" s="251"/>
      <c r="LTH200" s="251"/>
      <c r="LTI200" s="251"/>
      <c r="LTJ200" s="251"/>
      <c r="LTK200" s="251"/>
      <c r="LTL200" s="251"/>
      <c r="LTM200" s="251"/>
      <c r="LTN200" s="251"/>
      <c r="LTO200" s="251"/>
      <c r="LTP200" s="251"/>
      <c r="LTQ200" s="251"/>
      <c r="LTR200" s="251"/>
      <c r="LTS200" s="251"/>
      <c r="LTT200" s="251"/>
      <c r="LTU200" s="251"/>
      <c r="LTV200" s="251"/>
      <c r="LTW200" s="251"/>
      <c r="LTX200" s="251"/>
      <c r="LTY200" s="251"/>
      <c r="LTZ200" s="251"/>
      <c r="LUA200" s="251"/>
      <c r="LUB200" s="251"/>
      <c r="LUC200" s="251"/>
      <c r="LUD200" s="251"/>
      <c r="LUE200" s="251"/>
      <c r="LUF200" s="251"/>
      <c r="LUG200" s="251"/>
      <c r="LUH200" s="251"/>
      <c r="LUI200" s="251"/>
      <c r="LUJ200" s="251"/>
      <c r="LUK200" s="251"/>
      <c r="LUL200" s="251"/>
      <c r="LUM200" s="251"/>
      <c r="LUN200" s="251"/>
      <c r="LUO200" s="251"/>
      <c r="LUP200" s="251"/>
      <c r="LUQ200" s="251"/>
      <c r="LUR200" s="251"/>
      <c r="LUS200" s="251"/>
      <c r="LUT200" s="251"/>
      <c r="LUU200" s="251"/>
      <c r="LUV200" s="251"/>
      <c r="LUW200" s="251"/>
      <c r="LUX200" s="251"/>
      <c r="LUY200" s="251"/>
      <c r="LUZ200" s="251"/>
      <c r="LVA200" s="251"/>
      <c r="LVB200" s="251"/>
      <c r="LVC200" s="251"/>
      <c r="LVD200" s="251"/>
      <c r="LVE200" s="251"/>
      <c r="LVF200" s="251"/>
      <c r="LVG200" s="251"/>
      <c r="LVH200" s="251"/>
      <c r="LVI200" s="251"/>
      <c r="LVJ200" s="251"/>
      <c r="LVK200" s="251"/>
      <c r="LVL200" s="251"/>
      <c r="LVM200" s="251"/>
      <c r="LVN200" s="251"/>
      <c r="LVO200" s="251"/>
      <c r="LVP200" s="251"/>
      <c r="LVQ200" s="251"/>
      <c r="LVR200" s="251"/>
      <c r="LVS200" s="251"/>
      <c r="LVT200" s="251"/>
      <c r="LVU200" s="251"/>
      <c r="LVV200" s="251"/>
      <c r="LVW200" s="251"/>
      <c r="LVX200" s="251"/>
      <c r="LVY200" s="251"/>
      <c r="LVZ200" s="251"/>
      <c r="LWA200" s="251"/>
      <c r="LWB200" s="251"/>
      <c r="LWC200" s="251"/>
      <c r="LWD200" s="251"/>
      <c r="LWE200" s="251"/>
      <c r="LWF200" s="251"/>
      <c r="LWG200" s="251"/>
      <c r="LWH200" s="251"/>
      <c r="LWI200" s="251"/>
      <c r="LWJ200" s="251"/>
      <c r="LWK200" s="251"/>
      <c r="LWL200" s="251"/>
      <c r="LWM200" s="251"/>
      <c r="LWN200" s="251"/>
      <c r="LWO200" s="251"/>
      <c r="LWP200" s="251"/>
      <c r="LWQ200" s="251"/>
      <c r="LWR200" s="251"/>
      <c r="LWS200" s="251"/>
      <c r="LWT200" s="251"/>
      <c r="LWU200" s="251"/>
      <c r="LWV200" s="251"/>
      <c r="LWW200" s="251"/>
      <c r="LWX200" s="251"/>
      <c r="LWY200" s="251"/>
      <c r="LWZ200" s="251"/>
      <c r="LXA200" s="251"/>
      <c r="LXB200" s="251"/>
      <c r="LXC200" s="251"/>
      <c r="LXD200" s="251"/>
      <c r="LXE200" s="251"/>
      <c r="LXF200" s="251"/>
      <c r="LXG200" s="251"/>
      <c r="LXH200" s="251"/>
      <c r="LXI200" s="251"/>
      <c r="LXJ200" s="251"/>
      <c r="LXK200" s="251"/>
      <c r="LXL200" s="251"/>
      <c r="LXM200" s="251"/>
      <c r="LXN200" s="251"/>
      <c r="LXO200" s="251"/>
      <c r="LXP200" s="251"/>
      <c r="LXQ200" s="251"/>
      <c r="LXR200" s="251"/>
      <c r="LXS200" s="251"/>
      <c r="LXT200" s="251"/>
      <c r="LXU200" s="251"/>
      <c r="LXV200" s="251"/>
      <c r="LXW200" s="251"/>
      <c r="LXX200" s="251"/>
      <c r="LXY200" s="251"/>
      <c r="LXZ200" s="251"/>
      <c r="LYA200" s="251"/>
      <c r="LYB200" s="251"/>
      <c r="LYC200" s="251"/>
      <c r="LYD200" s="251"/>
      <c r="LYE200" s="251"/>
      <c r="LYF200" s="251"/>
      <c r="LYG200" s="251"/>
      <c r="LYH200" s="251"/>
      <c r="LYI200" s="251"/>
      <c r="LYJ200" s="251"/>
      <c r="LYK200" s="251"/>
      <c r="LYL200" s="251"/>
      <c r="LYM200" s="251"/>
      <c r="LYN200" s="251"/>
      <c r="LYO200" s="251"/>
      <c r="LYP200" s="251"/>
      <c r="LYQ200" s="251"/>
      <c r="LYR200" s="251"/>
      <c r="LYS200" s="251"/>
      <c r="LYT200" s="251"/>
      <c r="LYU200" s="251"/>
      <c r="LYV200" s="251"/>
      <c r="LYW200" s="251"/>
      <c r="LYX200" s="251"/>
      <c r="LYY200" s="251"/>
      <c r="LYZ200" s="251"/>
      <c r="LZA200" s="251"/>
      <c r="LZB200" s="251"/>
      <c r="LZC200" s="251"/>
      <c r="LZD200" s="251"/>
      <c r="LZE200" s="251"/>
      <c r="LZF200" s="251"/>
      <c r="LZG200" s="251"/>
      <c r="LZH200" s="251"/>
      <c r="LZI200" s="251"/>
      <c r="LZJ200" s="251"/>
      <c r="LZK200" s="251"/>
      <c r="LZL200" s="251"/>
      <c r="LZM200" s="251"/>
      <c r="LZN200" s="251"/>
      <c r="LZO200" s="251"/>
      <c r="LZP200" s="251"/>
      <c r="LZQ200" s="251"/>
      <c r="LZR200" s="251"/>
      <c r="LZS200" s="251"/>
      <c r="LZT200" s="251"/>
      <c r="LZU200" s="251"/>
      <c r="LZV200" s="251"/>
      <c r="LZW200" s="251"/>
      <c r="LZX200" s="251"/>
      <c r="LZY200" s="251"/>
      <c r="LZZ200" s="251"/>
      <c r="MAA200" s="251"/>
      <c r="MAB200" s="251"/>
      <c r="MAC200" s="251"/>
      <c r="MAD200" s="251"/>
      <c r="MAE200" s="251"/>
      <c r="MAF200" s="251"/>
      <c r="MAG200" s="251"/>
      <c r="MAH200" s="251"/>
      <c r="MAI200" s="251"/>
      <c r="MAJ200" s="251"/>
      <c r="MAK200" s="251"/>
      <c r="MAL200" s="251"/>
      <c r="MAM200" s="251"/>
      <c r="MAN200" s="251"/>
      <c r="MAO200" s="251"/>
      <c r="MAP200" s="251"/>
      <c r="MAQ200" s="251"/>
      <c r="MAR200" s="251"/>
      <c r="MAS200" s="251"/>
      <c r="MAT200" s="251"/>
      <c r="MAU200" s="251"/>
      <c r="MAV200" s="251"/>
      <c r="MAW200" s="251"/>
      <c r="MAX200" s="251"/>
      <c r="MAY200" s="251"/>
      <c r="MAZ200" s="251"/>
      <c r="MBA200" s="251"/>
      <c r="MBB200" s="251"/>
      <c r="MBC200" s="251"/>
      <c r="MBD200" s="251"/>
      <c r="MBE200" s="251"/>
      <c r="MBF200" s="251"/>
      <c r="MBG200" s="251"/>
      <c r="MBH200" s="251"/>
      <c r="MBI200" s="251"/>
      <c r="MBJ200" s="251"/>
      <c r="MBK200" s="251"/>
      <c r="MBL200" s="251"/>
      <c r="MBM200" s="251"/>
      <c r="MBN200" s="251"/>
      <c r="MBO200" s="251"/>
      <c r="MBP200" s="251"/>
      <c r="MBQ200" s="251"/>
      <c r="MBR200" s="251"/>
      <c r="MBS200" s="251"/>
      <c r="MBT200" s="251"/>
      <c r="MBU200" s="251"/>
      <c r="MBV200" s="251"/>
      <c r="MBW200" s="251"/>
      <c r="MBX200" s="251"/>
      <c r="MBY200" s="251"/>
      <c r="MBZ200" s="251"/>
      <c r="MCA200" s="251"/>
      <c r="MCB200" s="251"/>
      <c r="MCC200" s="251"/>
      <c r="MCD200" s="251"/>
      <c r="MCE200" s="251"/>
      <c r="MCF200" s="251"/>
      <c r="MCG200" s="251"/>
      <c r="MCH200" s="251"/>
      <c r="MCI200" s="251"/>
      <c r="MCJ200" s="251"/>
      <c r="MCK200" s="251"/>
      <c r="MCL200" s="251"/>
      <c r="MCM200" s="251"/>
      <c r="MCN200" s="251"/>
      <c r="MCO200" s="251"/>
      <c r="MCP200" s="251"/>
      <c r="MCQ200" s="251"/>
      <c r="MCR200" s="251"/>
      <c r="MCS200" s="251"/>
      <c r="MCT200" s="251"/>
      <c r="MCU200" s="251"/>
      <c r="MCV200" s="251"/>
      <c r="MCW200" s="251"/>
      <c r="MCX200" s="251"/>
      <c r="MCY200" s="251"/>
      <c r="MCZ200" s="251"/>
      <c r="MDA200" s="251"/>
      <c r="MDB200" s="251"/>
      <c r="MDC200" s="251"/>
      <c r="MDD200" s="251"/>
      <c r="MDE200" s="251"/>
      <c r="MDF200" s="251"/>
      <c r="MDG200" s="251"/>
      <c r="MDH200" s="251"/>
      <c r="MDI200" s="251"/>
      <c r="MDJ200" s="251"/>
      <c r="MDK200" s="251"/>
      <c r="MDL200" s="251"/>
      <c r="MDM200" s="251"/>
      <c r="MDN200" s="251"/>
      <c r="MDO200" s="251"/>
      <c r="MDP200" s="251"/>
      <c r="MDQ200" s="251"/>
      <c r="MDR200" s="251"/>
      <c r="MDS200" s="251"/>
      <c r="MDT200" s="251"/>
      <c r="MDU200" s="251"/>
      <c r="MDV200" s="251"/>
      <c r="MDW200" s="251"/>
      <c r="MDX200" s="251"/>
      <c r="MDY200" s="251"/>
      <c r="MDZ200" s="251"/>
      <c r="MEA200" s="251"/>
      <c r="MEB200" s="251"/>
      <c r="MEC200" s="251"/>
      <c r="MED200" s="251"/>
      <c r="MEE200" s="251"/>
      <c r="MEF200" s="251"/>
      <c r="MEG200" s="251"/>
      <c r="MEH200" s="251"/>
      <c r="MEI200" s="251"/>
      <c r="MEJ200" s="251"/>
      <c r="MEK200" s="251"/>
      <c r="MEL200" s="251"/>
      <c r="MEM200" s="251"/>
      <c r="MEN200" s="251"/>
      <c r="MEO200" s="251"/>
      <c r="MEP200" s="251"/>
      <c r="MEQ200" s="251"/>
      <c r="MER200" s="251"/>
      <c r="MES200" s="251"/>
      <c r="MET200" s="251"/>
      <c r="MEU200" s="251"/>
      <c r="MEV200" s="251"/>
      <c r="MEW200" s="251"/>
      <c r="MEX200" s="251"/>
      <c r="MEY200" s="251"/>
      <c r="MEZ200" s="251"/>
      <c r="MFA200" s="251"/>
      <c r="MFB200" s="251"/>
      <c r="MFC200" s="251"/>
      <c r="MFD200" s="251"/>
      <c r="MFE200" s="251"/>
      <c r="MFF200" s="251"/>
      <c r="MFG200" s="251"/>
      <c r="MFH200" s="251"/>
      <c r="MFI200" s="251"/>
      <c r="MFJ200" s="251"/>
      <c r="MFK200" s="251"/>
      <c r="MFL200" s="251"/>
      <c r="MFM200" s="251"/>
      <c r="MFN200" s="251"/>
      <c r="MFO200" s="251"/>
      <c r="MFP200" s="251"/>
      <c r="MFQ200" s="251"/>
      <c r="MFR200" s="251"/>
      <c r="MFS200" s="251"/>
      <c r="MFT200" s="251"/>
      <c r="MFU200" s="251"/>
      <c r="MFV200" s="251"/>
      <c r="MFW200" s="251"/>
      <c r="MFX200" s="251"/>
      <c r="MFY200" s="251"/>
      <c r="MFZ200" s="251"/>
      <c r="MGA200" s="251"/>
      <c r="MGB200" s="251"/>
      <c r="MGC200" s="251"/>
      <c r="MGD200" s="251"/>
      <c r="MGE200" s="251"/>
      <c r="MGF200" s="251"/>
      <c r="MGG200" s="251"/>
      <c r="MGH200" s="251"/>
      <c r="MGI200" s="251"/>
      <c r="MGJ200" s="251"/>
      <c r="MGK200" s="251"/>
      <c r="MGL200" s="251"/>
      <c r="MGM200" s="251"/>
      <c r="MGN200" s="251"/>
      <c r="MGO200" s="251"/>
      <c r="MGP200" s="251"/>
      <c r="MGQ200" s="251"/>
      <c r="MGR200" s="251"/>
      <c r="MGS200" s="251"/>
      <c r="MGT200" s="251"/>
      <c r="MGU200" s="251"/>
      <c r="MGV200" s="251"/>
      <c r="MGW200" s="251"/>
      <c r="MGX200" s="251"/>
      <c r="MGY200" s="251"/>
      <c r="MGZ200" s="251"/>
      <c r="MHA200" s="251"/>
      <c r="MHB200" s="251"/>
      <c r="MHC200" s="251"/>
      <c r="MHD200" s="251"/>
      <c r="MHE200" s="251"/>
      <c r="MHF200" s="251"/>
      <c r="MHG200" s="251"/>
      <c r="MHH200" s="251"/>
      <c r="MHI200" s="251"/>
      <c r="MHJ200" s="251"/>
      <c r="MHK200" s="251"/>
      <c r="MHL200" s="251"/>
      <c r="MHM200" s="251"/>
      <c r="MHN200" s="251"/>
      <c r="MHO200" s="251"/>
      <c r="MHP200" s="251"/>
      <c r="MHQ200" s="251"/>
      <c r="MHR200" s="251"/>
      <c r="MHS200" s="251"/>
      <c r="MHT200" s="251"/>
      <c r="MHU200" s="251"/>
      <c r="MHV200" s="251"/>
      <c r="MHW200" s="251"/>
      <c r="MHX200" s="251"/>
      <c r="MHY200" s="251"/>
      <c r="MHZ200" s="251"/>
      <c r="MIA200" s="251"/>
      <c r="MIB200" s="251"/>
      <c r="MIC200" s="251"/>
      <c r="MID200" s="251"/>
      <c r="MIE200" s="251"/>
      <c r="MIF200" s="251"/>
      <c r="MIG200" s="251"/>
      <c r="MIH200" s="251"/>
      <c r="MII200" s="251"/>
      <c r="MIJ200" s="251"/>
      <c r="MIK200" s="251"/>
      <c r="MIL200" s="251"/>
      <c r="MIM200" s="251"/>
      <c r="MIN200" s="251"/>
      <c r="MIO200" s="251"/>
      <c r="MIP200" s="251"/>
      <c r="MIQ200" s="251"/>
      <c r="MIR200" s="251"/>
      <c r="MIS200" s="251"/>
      <c r="MIT200" s="251"/>
      <c r="MIU200" s="251"/>
      <c r="MIV200" s="251"/>
      <c r="MIW200" s="251"/>
      <c r="MIX200" s="251"/>
      <c r="MIY200" s="251"/>
      <c r="MIZ200" s="251"/>
      <c r="MJA200" s="251"/>
      <c r="MJB200" s="251"/>
      <c r="MJC200" s="251"/>
      <c r="MJD200" s="251"/>
      <c r="MJE200" s="251"/>
      <c r="MJF200" s="251"/>
      <c r="MJG200" s="251"/>
      <c r="MJH200" s="251"/>
      <c r="MJI200" s="251"/>
      <c r="MJJ200" s="251"/>
      <c r="MJK200" s="251"/>
      <c r="MJL200" s="251"/>
      <c r="MJM200" s="251"/>
      <c r="MJN200" s="251"/>
      <c r="MJO200" s="251"/>
      <c r="MJP200" s="251"/>
      <c r="MJQ200" s="251"/>
      <c r="MJR200" s="251"/>
      <c r="MJS200" s="251"/>
      <c r="MJT200" s="251"/>
      <c r="MJU200" s="251"/>
      <c r="MJV200" s="251"/>
      <c r="MJW200" s="251"/>
      <c r="MJX200" s="251"/>
      <c r="MJY200" s="251"/>
      <c r="MJZ200" s="251"/>
      <c r="MKA200" s="251"/>
      <c r="MKB200" s="251"/>
      <c r="MKC200" s="251"/>
      <c r="MKD200" s="251"/>
      <c r="MKE200" s="251"/>
      <c r="MKF200" s="251"/>
      <c r="MKG200" s="251"/>
      <c r="MKH200" s="251"/>
      <c r="MKI200" s="251"/>
      <c r="MKJ200" s="251"/>
      <c r="MKK200" s="251"/>
      <c r="MKL200" s="251"/>
      <c r="MKM200" s="251"/>
      <c r="MKN200" s="251"/>
      <c r="MKO200" s="251"/>
      <c r="MKP200" s="251"/>
      <c r="MKQ200" s="251"/>
      <c r="MKR200" s="251"/>
      <c r="MKS200" s="251"/>
      <c r="MKT200" s="251"/>
      <c r="MKU200" s="251"/>
      <c r="MKV200" s="251"/>
      <c r="MKW200" s="251"/>
      <c r="MKX200" s="251"/>
      <c r="MKY200" s="251"/>
      <c r="MKZ200" s="251"/>
      <c r="MLA200" s="251"/>
      <c r="MLB200" s="251"/>
      <c r="MLC200" s="251"/>
      <c r="MLD200" s="251"/>
      <c r="MLE200" s="251"/>
      <c r="MLF200" s="251"/>
      <c r="MLG200" s="251"/>
      <c r="MLH200" s="251"/>
      <c r="MLI200" s="251"/>
      <c r="MLJ200" s="251"/>
      <c r="MLK200" s="251"/>
      <c r="MLL200" s="251"/>
      <c r="MLM200" s="251"/>
      <c r="MLN200" s="251"/>
      <c r="MLO200" s="251"/>
      <c r="MLP200" s="251"/>
      <c r="MLQ200" s="251"/>
      <c r="MLR200" s="251"/>
      <c r="MLS200" s="251"/>
      <c r="MLT200" s="251"/>
      <c r="MLU200" s="251"/>
      <c r="MLV200" s="251"/>
      <c r="MLW200" s="251"/>
      <c r="MLX200" s="251"/>
      <c r="MLY200" s="251"/>
      <c r="MLZ200" s="251"/>
      <c r="MMA200" s="251"/>
      <c r="MMB200" s="251"/>
      <c r="MMC200" s="251"/>
      <c r="MMD200" s="251"/>
      <c r="MME200" s="251"/>
      <c r="MMF200" s="251"/>
      <c r="MMG200" s="251"/>
      <c r="MMH200" s="251"/>
      <c r="MMI200" s="251"/>
      <c r="MMJ200" s="251"/>
      <c r="MMK200" s="251"/>
      <c r="MML200" s="251"/>
      <c r="MMM200" s="251"/>
      <c r="MMN200" s="251"/>
      <c r="MMO200" s="251"/>
      <c r="MMP200" s="251"/>
      <c r="MMQ200" s="251"/>
      <c r="MMR200" s="251"/>
      <c r="MMS200" s="251"/>
      <c r="MMT200" s="251"/>
      <c r="MMU200" s="251"/>
      <c r="MMV200" s="251"/>
      <c r="MMW200" s="251"/>
      <c r="MMX200" s="251"/>
      <c r="MMY200" s="251"/>
      <c r="MMZ200" s="251"/>
      <c r="MNA200" s="251"/>
      <c r="MNB200" s="251"/>
      <c r="MNC200" s="251"/>
      <c r="MND200" s="251"/>
      <c r="MNE200" s="251"/>
      <c r="MNF200" s="251"/>
      <c r="MNG200" s="251"/>
      <c r="MNH200" s="251"/>
      <c r="MNI200" s="251"/>
      <c r="MNJ200" s="251"/>
      <c r="MNK200" s="251"/>
      <c r="MNL200" s="251"/>
      <c r="MNM200" s="251"/>
      <c r="MNN200" s="251"/>
      <c r="MNO200" s="251"/>
      <c r="MNP200" s="251"/>
      <c r="MNQ200" s="251"/>
      <c r="MNR200" s="251"/>
      <c r="MNS200" s="251"/>
      <c r="MNT200" s="251"/>
      <c r="MNU200" s="251"/>
      <c r="MNV200" s="251"/>
      <c r="MNW200" s="251"/>
      <c r="MNX200" s="251"/>
      <c r="MNY200" s="251"/>
      <c r="MNZ200" s="251"/>
      <c r="MOA200" s="251"/>
      <c r="MOB200" s="251"/>
      <c r="MOC200" s="251"/>
      <c r="MOD200" s="251"/>
      <c r="MOE200" s="251"/>
      <c r="MOF200" s="251"/>
      <c r="MOG200" s="251"/>
      <c r="MOH200" s="251"/>
      <c r="MOI200" s="251"/>
      <c r="MOJ200" s="251"/>
      <c r="MOK200" s="251"/>
      <c r="MOL200" s="251"/>
      <c r="MOM200" s="251"/>
      <c r="MON200" s="251"/>
      <c r="MOO200" s="251"/>
      <c r="MOP200" s="251"/>
      <c r="MOQ200" s="251"/>
      <c r="MOR200" s="251"/>
      <c r="MOS200" s="251"/>
      <c r="MOT200" s="251"/>
      <c r="MOU200" s="251"/>
      <c r="MOV200" s="251"/>
      <c r="MOW200" s="251"/>
      <c r="MOX200" s="251"/>
      <c r="MOY200" s="251"/>
      <c r="MOZ200" s="251"/>
      <c r="MPA200" s="251"/>
      <c r="MPB200" s="251"/>
      <c r="MPC200" s="251"/>
      <c r="MPD200" s="251"/>
      <c r="MPE200" s="251"/>
      <c r="MPF200" s="251"/>
      <c r="MPG200" s="251"/>
      <c r="MPH200" s="251"/>
      <c r="MPI200" s="251"/>
      <c r="MPJ200" s="251"/>
      <c r="MPK200" s="251"/>
      <c r="MPL200" s="251"/>
      <c r="MPM200" s="251"/>
      <c r="MPN200" s="251"/>
      <c r="MPO200" s="251"/>
      <c r="MPP200" s="251"/>
      <c r="MPQ200" s="251"/>
      <c r="MPR200" s="251"/>
      <c r="MPS200" s="251"/>
      <c r="MPT200" s="251"/>
      <c r="MPU200" s="251"/>
      <c r="MPV200" s="251"/>
      <c r="MPW200" s="251"/>
      <c r="MPX200" s="251"/>
      <c r="MPY200" s="251"/>
      <c r="MPZ200" s="251"/>
      <c r="MQA200" s="251"/>
      <c r="MQB200" s="251"/>
      <c r="MQC200" s="251"/>
      <c r="MQD200" s="251"/>
      <c r="MQE200" s="251"/>
      <c r="MQF200" s="251"/>
      <c r="MQG200" s="251"/>
      <c r="MQH200" s="251"/>
      <c r="MQI200" s="251"/>
      <c r="MQJ200" s="251"/>
      <c r="MQK200" s="251"/>
      <c r="MQL200" s="251"/>
      <c r="MQM200" s="251"/>
      <c r="MQN200" s="251"/>
      <c r="MQO200" s="251"/>
      <c r="MQP200" s="251"/>
      <c r="MQQ200" s="251"/>
      <c r="MQR200" s="251"/>
      <c r="MQS200" s="251"/>
      <c r="MQT200" s="251"/>
      <c r="MQU200" s="251"/>
      <c r="MQV200" s="251"/>
      <c r="MQW200" s="251"/>
      <c r="MQX200" s="251"/>
      <c r="MQY200" s="251"/>
      <c r="MQZ200" s="251"/>
      <c r="MRA200" s="251"/>
      <c r="MRB200" s="251"/>
      <c r="MRC200" s="251"/>
      <c r="MRD200" s="251"/>
      <c r="MRE200" s="251"/>
      <c r="MRF200" s="251"/>
      <c r="MRG200" s="251"/>
      <c r="MRH200" s="251"/>
      <c r="MRI200" s="251"/>
      <c r="MRJ200" s="251"/>
      <c r="MRK200" s="251"/>
      <c r="MRL200" s="251"/>
      <c r="MRM200" s="251"/>
      <c r="MRN200" s="251"/>
      <c r="MRO200" s="251"/>
      <c r="MRP200" s="251"/>
      <c r="MRQ200" s="251"/>
      <c r="MRR200" s="251"/>
      <c r="MRS200" s="251"/>
      <c r="MRT200" s="251"/>
      <c r="MRU200" s="251"/>
      <c r="MRV200" s="251"/>
      <c r="MRW200" s="251"/>
      <c r="MRX200" s="251"/>
      <c r="MRY200" s="251"/>
      <c r="MRZ200" s="251"/>
      <c r="MSA200" s="251"/>
      <c r="MSB200" s="251"/>
      <c r="MSC200" s="251"/>
      <c r="MSD200" s="251"/>
      <c r="MSE200" s="251"/>
      <c r="MSF200" s="251"/>
      <c r="MSG200" s="251"/>
      <c r="MSH200" s="251"/>
      <c r="MSI200" s="251"/>
      <c r="MSJ200" s="251"/>
      <c r="MSK200" s="251"/>
      <c r="MSL200" s="251"/>
      <c r="MSM200" s="251"/>
      <c r="MSN200" s="251"/>
      <c r="MSO200" s="251"/>
      <c r="MSP200" s="251"/>
      <c r="MSQ200" s="251"/>
      <c r="MSR200" s="251"/>
      <c r="MSS200" s="251"/>
      <c r="MST200" s="251"/>
      <c r="MSU200" s="251"/>
      <c r="MSV200" s="251"/>
      <c r="MSW200" s="251"/>
      <c r="MSX200" s="251"/>
      <c r="MSY200" s="251"/>
      <c r="MSZ200" s="251"/>
      <c r="MTA200" s="251"/>
      <c r="MTB200" s="251"/>
      <c r="MTC200" s="251"/>
      <c r="MTD200" s="251"/>
      <c r="MTE200" s="251"/>
      <c r="MTF200" s="251"/>
      <c r="MTG200" s="251"/>
      <c r="MTH200" s="251"/>
      <c r="MTI200" s="251"/>
      <c r="MTJ200" s="251"/>
      <c r="MTK200" s="251"/>
      <c r="MTL200" s="251"/>
      <c r="MTM200" s="251"/>
      <c r="MTN200" s="251"/>
      <c r="MTO200" s="251"/>
      <c r="MTP200" s="251"/>
      <c r="MTQ200" s="251"/>
      <c r="MTR200" s="251"/>
      <c r="MTS200" s="251"/>
      <c r="MTT200" s="251"/>
      <c r="MTU200" s="251"/>
      <c r="MTV200" s="251"/>
      <c r="MTW200" s="251"/>
      <c r="MTX200" s="251"/>
      <c r="MTY200" s="251"/>
      <c r="MTZ200" s="251"/>
      <c r="MUA200" s="251"/>
      <c r="MUB200" s="251"/>
      <c r="MUC200" s="251"/>
      <c r="MUD200" s="251"/>
      <c r="MUE200" s="251"/>
      <c r="MUF200" s="251"/>
      <c r="MUG200" s="251"/>
      <c r="MUH200" s="251"/>
      <c r="MUI200" s="251"/>
      <c r="MUJ200" s="251"/>
      <c r="MUK200" s="251"/>
      <c r="MUL200" s="251"/>
      <c r="MUM200" s="251"/>
      <c r="MUN200" s="251"/>
      <c r="MUO200" s="251"/>
      <c r="MUP200" s="251"/>
      <c r="MUQ200" s="251"/>
      <c r="MUR200" s="251"/>
      <c r="MUS200" s="251"/>
      <c r="MUT200" s="251"/>
      <c r="MUU200" s="251"/>
      <c r="MUV200" s="251"/>
      <c r="MUW200" s="251"/>
      <c r="MUX200" s="251"/>
      <c r="MUY200" s="251"/>
      <c r="MUZ200" s="251"/>
      <c r="MVA200" s="251"/>
      <c r="MVB200" s="251"/>
      <c r="MVC200" s="251"/>
      <c r="MVD200" s="251"/>
      <c r="MVE200" s="251"/>
      <c r="MVF200" s="251"/>
      <c r="MVG200" s="251"/>
      <c r="MVH200" s="251"/>
      <c r="MVI200" s="251"/>
      <c r="MVJ200" s="251"/>
      <c r="MVK200" s="251"/>
      <c r="MVL200" s="251"/>
      <c r="MVM200" s="251"/>
      <c r="MVN200" s="251"/>
      <c r="MVO200" s="251"/>
      <c r="MVP200" s="251"/>
      <c r="MVQ200" s="251"/>
      <c r="MVR200" s="251"/>
      <c r="MVS200" s="251"/>
      <c r="MVT200" s="251"/>
      <c r="MVU200" s="251"/>
      <c r="MVV200" s="251"/>
      <c r="MVW200" s="251"/>
      <c r="MVX200" s="251"/>
      <c r="MVY200" s="251"/>
      <c r="MVZ200" s="251"/>
      <c r="MWA200" s="251"/>
      <c r="MWB200" s="251"/>
      <c r="MWC200" s="251"/>
      <c r="MWD200" s="251"/>
      <c r="MWE200" s="251"/>
      <c r="MWF200" s="251"/>
      <c r="MWG200" s="251"/>
      <c r="MWH200" s="251"/>
      <c r="MWI200" s="251"/>
      <c r="MWJ200" s="251"/>
      <c r="MWK200" s="251"/>
      <c r="MWL200" s="251"/>
      <c r="MWM200" s="251"/>
      <c r="MWN200" s="251"/>
      <c r="MWO200" s="251"/>
      <c r="MWP200" s="251"/>
      <c r="MWQ200" s="251"/>
      <c r="MWR200" s="251"/>
      <c r="MWS200" s="251"/>
      <c r="MWT200" s="251"/>
      <c r="MWU200" s="251"/>
      <c r="MWV200" s="251"/>
      <c r="MWW200" s="251"/>
      <c r="MWX200" s="251"/>
      <c r="MWY200" s="251"/>
      <c r="MWZ200" s="251"/>
      <c r="MXA200" s="251"/>
      <c r="MXB200" s="251"/>
      <c r="MXC200" s="251"/>
      <c r="MXD200" s="251"/>
      <c r="MXE200" s="251"/>
      <c r="MXF200" s="251"/>
      <c r="MXG200" s="251"/>
      <c r="MXH200" s="251"/>
      <c r="MXI200" s="251"/>
      <c r="MXJ200" s="251"/>
      <c r="MXK200" s="251"/>
      <c r="MXL200" s="251"/>
      <c r="MXM200" s="251"/>
      <c r="MXN200" s="251"/>
      <c r="MXO200" s="251"/>
      <c r="MXP200" s="251"/>
      <c r="MXQ200" s="251"/>
      <c r="MXR200" s="251"/>
      <c r="MXS200" s="251"/>
      <c r="MXT200" s="251"/>
      <c r="MXU200" s="251"/>
      <c r="MXV200" s="251"/>
      <c r="MXW200" s="251"/>
      <c r="MXX200" s="251"/>
      <c r="MXY200" s="251"/>
      <c r="MXZ200" s="251"/>
      <c r="MYA200" s="251"/>
      <c r="MYB200" s="251"/>
      <c r="MYC200" s="251"/>
      <c r="MYD200" s="251"/>
      <c r="MYE200" s="251"/>
      <c r="MYF200" s="251"/>
      <c r="MYG200" s="251"/>
      <c r="MYH200" s="251"/>
      <c r="MYI200" s="251"/>
      <c r="MYJ200" s="251"/>
      <c r="MYK200" s="251"/>
      <c r="MYL200" s="251"/>
      <c r="MYM200" s="251"/>
      <c r="MYN200" s="251"/>
      <c r="MYO200" s="251"/>
      <c r="MYP200" s="251"/>
      <c r="MYQ200" s="251"/>
      <c r="MYR200" s="251"/>
      <c r="MYS200" s="251"/>
      <c r="MYT200" s="251"/>
      <c r="MYU200" s="251"/>
      <c r="MYV200" s="251"/>
      <c r="MYW200" s="251"/>
      <c r="MYX200" s="251"/>
      <c r="MYY200" s="251"/>
      <c r="MYZ200" s="251"/>
      <c r="MZA200" s="251"/>
      <c r="MZB200" s="251"/>
      <c r="MZC200" s="251"/>
      <c r="MZD200" s="251"/>
      <c r="MZE200" s="251"/>
      <c r="MZF200" s="251"/>
      <c r="MZG200" s="251"/>
      <c r="MZH200" s="251"/>
      <c r="MZI200" s="251"/>
      <c r="MZJ200" s="251"/>
      <c r="MZK200" s="251"/>
      <c r="MZL200" s="251"/>
      <c r="MZM200" s="251"/>
      <c r="MZN200" s="251"/>
      <c r="MZO200" s="251"/>
      <c r="MZP200" s="251"/>
      <c r="MZQ200" s="251"/>
      <c r="MZR200" s="251"/>
      <c r="MZS200" s="251"/>
      <c r="MZT200" s="251"/>
      <c r="MZU200" s="251"/>
      <c r="MZV200" s="251"/>
      <c r="MZW200" s="251"/>
      <c r="MZX200" s="251"/>
      <c r="MZY200" s="251"/>
      <c r="MZZ200" s="251"/>
      <c r="NAA200" s="251"/>
      <c r="NAB200" s="251"/>
      <c r="NAC200" s="251"/>
      <c r="NAD200" s="251"/>
      <c r="NAE200" s="251"/>
      <c r="NAF200" s="251"/>
      <c r="NAG200" s="251"/>
      <c r="NAH200" s="251"/>
      <c r="NAI200" s="251"/>
      <c r="NAJ200" s="251"/>
      <c r="NAK200" s="251"/>
      <c r="NAL200" s="251"/>
      <c r="NAM200" s="251"/>
      <c r="NAN200" s="251"/>
      <c r="NAO200" s="251"/>
      <c r="NAP200" s="251"/>
      <c r="NAQ200" s="251"/>
      <c r="NAR200" s="251"/>
      <c r="NAS200" s="251"/>
      <c r="NAT200" s="251"/>
      <c r="NAU200" s="251"/>
      <c r="NAV200" s="251"/>
      <c r="NAW200" s="251"/>
      <c r="NAX200" s="251"/>
      <c r="NAY200" s="251"/>
      <c r="NAZ200" s="251"/>
      <c r="NBA200" s="251"/>
      <c r="NBB200" s="251"/>
      <c r="NBC200" s="251"/>
      <c r="NBD200" s="251"/>
      <c r="NBE200" s="251"/>
      <c r="NBF200" s="251"/>
      <c r="NBG200" s="251"/>
      <c r="NBH200" s="251"/>
      <c r="NBI200" s="251"/>
      <c r="NBJ200" s="251"/>
      <c r="NBK200" s="251"/>
      <c r="NBL200" s="251"/>
      <c r="NBM200" s="251"/>
      <c r="NBN200" s="251"/>
      <c r="NBO200" s="251"/>
      <c r="NBP200" s="251"/>
      <c r="NBQ200" s="251"/>
      <c r="NBR200" s="251"/>
      <c r="NBS200" s="251"/>
      <c r="NBT200" s="251"/>
      <c r="NBU200" s="251"/>
      <c r="NBV200" s="251"/>
      <c r="NBW200" s="251"/>
      <c r="NBX200" s="251"/>
      <c r="NBY200" s="251"/>
      <c r="NBZ200" s="251"/>
      <c r="NCA200" s="251"/>
      <c r="NCB200" s="251"/>
      <c r="NCC200" s="251"/>
      <c r="NCD200" s="251"/>
      <c r="NCE200" s="251"/>
      <c r="NCF200" s="251"/>
      <c r="NCG200" s="251"/>
      <c r="NCH200" s="251"/>
      <c r="NCI200" s="251"/>
      <c r="NCJ200" s="251"/>
      <c r="NCK200" s="251"/>
      <c r="NCL200" s="251"/>
      <c r="NCM200" s="251"/>
      <c r="NCN200" s="251"/>
      <c r="NCO200" s="251"/>
      <c r="NCP200" s="251"/>
      <c r="NCQ200" s="251"/>
      <c r="NCR200" s="251"/>
      <c r="NCS200" s="251"/>
      <c r="NCT200" s="251"/>
      <c r="NCU200" s="251"/>
      <c r="NCV200" s="251"/>
      <c r="NCW200" s="251"/>
      <c r="NCX200" s="251"/>
      <c r="NCY200" s="251"/>
      <c r="NCZ200" s="251"/>
      <c r="NDA200" s="251"/>
      <c r="NDB200" s="251"/>
      <c r="NDC200" s="251"/>
      <c r="NDD200" s="251"/>
      <c r="NDE200" s="251"/>
      <c r="NDF200" s="251"/>
      <c r="NDG200" s="251"/>
      <c r="NDH200" s="251"/>
      <c r="NDI200" s="251"/>
      <c r="NDJ200" s="251"/>
      <c r="NDK200" s="251"/>
      <c r="NDL200" s="251"/>
      <c r="NDM200" s="251"/>
      <c r="NDN200" s="251"/>
      <c r="NDO200" s="251"/>
      <c r="NDP200" s="251"/>
      <c r="NDQ200" s="251"/>
      <c r="NDR200" s="251"/>
      <c r="NDS200" s="251"/>
      <c r="NDT200" s="251"/>
      <c r="NDU200" s="251"/>
      <c r="NDV200" s="251"/>
      <c r="NDW200" s="251"/>
      <c r="NDX200" s="251"/>
      <c r="NDY200" s="251"/>
      <c r="NDZ200" s="251"/>
      <c r="NEA200" s="251"/>
      <c r="NEB200" s="251"/>
      <c r="NEC200" s="251"/>
      <c r="NED200" s="251"/>
      <c r="NEE200" s="251"/>
      <c r="NEF200" s="251"/>
      <c r="NEG200" s="251"/>
      <c r="NEH200" s="251"/>
      <c r="NEI200" s="251"/>
      <c r="NEJ200" s="251"/>
      <c r="NEK200" s="251"/>
      <c r="NEL200" s="251"/>
      <c r="NEM200" s="251"/>
      <c r="NEN200" s="251"/>
      <c r="NEO200" s="251"/>
      <c r="NEP200" s="251"/>
      <c r="NEQ200" s="251"/>
      <c r="NER200" s="251"/>
      <c r="NES200" s="251"/>
      <c r="NET200" s="251"/>
      <c r="NEU200" s="251"/>
      <c r="NEV200" s="251"/>
      <c r="NEW200" s="251"/>
      <c r="NEX200" s="251"/>
      <c r="NEY200" s="251"/>
      <c r="NEZ200" s="251"/>
      <c r="NFA200" s="251"/>
      <c r="NFB200" s="251"/>
      <c r="NFC200" s="251"/>
      <c r="NFD200" s="251"/>
      <c r="NFE200" s="251"/>
      <c r="NFF200" s="251"/>
      <c r="NFG200" s="251"/>
      <c r="NFH200" s="251"/>
      <c r="NFI200" s="251"/>
      <c r="NFJ200" s="251"/>
      <c r="NFK200" s="251"/>
      <c r="NFL200" s="251"/>
      <c r="NFM200" s="251"/>
      <c r="NFN200" s="251"/>
      <c r="NFO200" s="251"/>
      <c r="NFP200" s="251"/>
      <c r="NFQ200" s="251"/>
      <c r="NFR200" s="251"/>
      <c r="NFS200" s="251"/>
      <c r="NFT200" s="251"/>
      <c r="NFU200" s="251"/>
      <c r="NFV200" s="251"/>
      <c r="NFW200" s="251"/>
      <c r="NFX200" s="251"/>
      <c r="NFY200" s="251"/>
      <c r="NFZ200" s="251"/>
      <c r="NGA200" s="251"/>
      <c r="NGB200" s="251"/>
      <c r="NGC200" s="251"/>
      <c r="NGD200" s="251"/>
      <c r="NGE200" s="251"/>
      <c r="NGF200" s="251"/>
      <c r="NGG200" s="251"/>
      <c r="NGH200" s="251"/>
      <c r="NGI200" s="251"/>
      <c r="NGJ200" s="251"/>
      <c r="NGK200" s="251"/>
      <c r="NGL200" s="251"/>
      <c r="NGM200" s="251"/>
      <c r="NGN200" s="251"/>
      <c r="NGO200" s="251"/>
      <c r="NGP200" s="251"/>
      <c r="NGQ200" s="251"/>
      <c r="NGR200" s="251"/>
      <c r="NGS200" s="251"/>
      <c r="NGT200" s="251"/>
      <c r="NGU200" s="251"/>
      <c r="NGV200" s="251"/>
      <c r="NGW200" s="251"/>
      <c r="NGX200" s="251"/>
      <c r="NGY200" s="251"/>
      <c r="NGZ200" s="251"/>
      <c r="NHA200" s="251"/>
      <c r="NHB200" s="251"/>
      <c r="NHC200" s="251"/>
      <c r="NHD200" s="251"/>
      <c r="NHE200" s="251"/>
      <c r="NHF200" s="251"/>
      <c r="NHG200" s="251"/>
      <c r="NHH200" s="251"/>
      <c r="NHI200" s="251"/>
      <c r="NHJ200" s="251"/>
      <c r="NHK200" s="251"/>
      <c r="NHL200" s="251"/>
      <c r="NHM200" s="251"/>
      <c r="NHN200" s="251"/>
      <c r="NHO200" s="251"/>
      <c r="NHP200" s="251"/>
      <c r="NHQ200" s="251"/>
      <c r="NHR200" s="251"/>
      <c r="NHS200" s="251"/>
      <c r="NHT200" s="251"/>
      <c r="NHU200" s="251"/>
      <c r="NHV200" s="251"/>
      <c r="NHW200" s="251"/>
      <c r="NHX200" s="251"/>
      <c r="NHY200" s="251"/>
      <c r="NHZ200" s="251"/>
      <c r="NIA200" s="251"/>
      <c r="NIB200" s="251"/>
      <c r="NIC200" s="251"/>
      <c r="NID200" s="251"/>
      <c r="NIE200" s="251"/>
      <c r="NIF200" s="251"/>
      <c r="NIG200" s="251"/>
      <c r="NIH200" s="251"/>
      <c r="NII200" s="251"/>
      <c r="NIJ200" s="251"/>
      <c r="NIK200" s="251"/>
      <c r="NIL200" s="251"/>
      <c r="NIM200" s="251"/>
      <c r="NIN200" s="251"/>
      <c r="NIO200" s="251"/>
      <c r="NIP200" s="251"/>
      <c r="NIQ200" s="251"/>
      <c r="NIR200" s="251"/>
      <c r="NIS200" s="251"/>
      <c r="NIT200" s="251"/>
      <c r="NIU200" s="251"/>
      <c r="NIV200" s="251"/>
      <c r="NIW200" s="251"/>
      <c r="NIX200" s="251"/>
      <c r="NIY200" s="251"/>
      <c r="NIZ200" s="251"/>
      <c r="NJA200" s="251"/>
      <c r="NJB200" s="251"/>
      <c r="NJC200" s="251"/>
      <c r="NJD200" s="251"/>
      <c r="NJE200" s="251"/>
      <c r="NJF200" s="251"/>
      <c r="NJG200" s="251"/>
      <c r="NJH200" s="251"/>
      <c r="NJI200" s="251"/>
      <c r="NJJ200" s="251"/>
      <c r="NJK200" s="251"/>
      <c r="NJL200" s="251"/>
      <c r="NJM200" s="251"/>
      <c r="NJN200" s="251"/>
      <c r="NJO200" s="251"/>
      <c r="NJP200" s="251"/>
      <c r="NJQ200" s="251"/>
      <c r="NJR200" s="251"/>
      <c r="NJS200" s="251"/>
      <c r="NJT200" s="251"/>
      <c r="NJU200" s="251"/>
      <c r="NJV200" s="251"/>
      <c r="NJW200" s="251"/>
      <c r="NJX200" s="251"/>
      <c r="NJY200" s="251"/>
      <c r="NJZ200" s="251"/>
      <c r="NKA200" s="251"/>
      <c r="NKB200" s="251"/>
      <c r="NKC200" s="251"/>
      <c r="NKD200" s="251"/>
      <c r="NKE200" s="251"/>
      <c r="NKF200" s="251"/>
      <c r="NKG200" s="251"/>
      <c r="NKH200" s="251"/>
      <c r="NKI200" s="251"/>
      <c r="NKJ200" s="251"/>
      <c r="NKK200" s="251"/>
      <c r="NKL200" s="251"/>
      <c r="NKM200" s="251"/>
      <c r="NKN200" s="251"/>
      <c r="NKO200" s="251"/>
      <c r="NKP200" s="251"/>
      <c r="NKQ200" s="251"/>
      <c r="NKR200" s="251"/>
      <c r="NKS200" s="251"/>
      <c r="NKT200" s="251"/>
      <c r="NKU200" s="251"/>
      <c r="NKV200" s="251"/>
      <c r="NKW200" s="251"/>
      <c r="NKX200" s="251"/>
      <c r="NKY200" s="251"/>
      <c r="NKZ200" s="251"/>
      <c r="NLA200" s="251"/>
      <c r="NLB200" s="251"/>
      <c r="NLC200" s="251"/>
      <c r="NLD200" s="251"/>
      <c r="NLE200" s="251"/>
      <c r="NLF200" s="251"/>
      <c r="NLG200" s="251"/>
      <c r="NLH200" s="251"/>
      <c r="NLI200" s="251"/>
      <c r="NLJ200" s="251"/>
      <c r="NLK200" s="251"/>
      <c r="NLL200" s="251"/>
      <c r="NLM200" s="251"/>
      <c r="NLN200" s="251"/>
      <c r="NLO200" s="251"/>
      <c r="NLP200" s="251"/>
      <c r="NLQ200" s="251"/>
      <c r="NLR200" s="251"/>
      <c r="NLS200" s="251"/>
      <c r="NLT200" s="251"/>
      <c r="NLU200" s="251"/>
      <c r="NLV200" s="251"/>
      <c r="NLW200" s="251"/>
      <c r="NLX200" s="251"/>
      <c r="NLY200" s="251"/>
      <c r="NLZ200" s="251"/>
      <c r="NMA200" s="251"/>
      <c r="NMB200" s="251"/>
      <c r="NMC200" s="251"/>
      <c r="NMD200" s="251"/>
      <c r="NME200" s="251"/>
      <c r="NMF200" s="251"/>
      <c r="NMG200" s="251"/>
      <c r="NMH200" s="251"/>
      <c r="NMI200" s="251"/>
      <c r="NMJ200" s="251"/>
      <c r="NMK200" s="251"/>
      <c r="NML200" s="251"/>
      <c r="NMM200" s="251"/>
      <c r="NMN200" s="251"/>
      <c r="NMO200" s="251"/>
      <c r="NMP200" s="251"/>
      <c r="NMQ200" s="251"/>
      <c r="NMR200" s="251"/>
      <c r="NMS200" s="251"/>
      <c r="NMT200" s="251"/>
      <c r="NMU200" s="251"/>
      <c r="NMV200" s="251"/>
      <c r="NMW200" s="251"/>
      <c r="NMX200" s="251"/>
      <c r="NMY200" s="251"/>
      <c r="NMZ200" s="251"/>
      <c r="NNA200" s="251"/>
      <c r="NNB200" s="251"/>
      <c r="NNC200" s="251"/>
      <c r="NND200" s="251"/>
      <c r="NNE200" s="251"/>
      <c r="NNF200" s="251"/>
      <c r="NNG200" s="251"/>
      <c r="NNH200" s="251"/>
      <c r="NNI200" s="251"/>
      <c r="NNJ200" s="251"/>
      <c r="NNK200" s="251"/>
      <c r="NNL200" s="251"/>
      <c r="NNM200" s="251"/>
      <c r="NNN200" s="251"/>
      <c r="NNO200" s="251"/>
      <c r="NNP200" s="251"/>
      <c r="NNQ200" s="251"/>
      <c r="NNR200" s="251"/>
      <c r="NNS200" s="251"/>
      <c r="NNT200" s="251"/>
      <c r="NNU200" s="251"/>
      <c r="NNV200" s="251"/>
      <c r="NNW200" s="251"/>
      <c r="NNX200" s="251"/>
      <c r="NNY200" s="251"/>
      <c r="NNZ200" s="251"/>
      <c r="NOA200" s="251"/>
      <c r="NOB200" s="251"/>
      <c r="NOC200" s="251"/>
      <c r="NOD200" s="251"/>
      <c r="NOE200" s="251"/>
      <c r="NOF200" s="251"/>
      <c r="NOG200" s="251"/>
      <c r="NOH200" s="251"/>
      <c r="NOI200" s="251"/>
      <c r="NOJ200" s="251"/>
      <c r="NOK200" s="251"/>
      <c r="NOL200" s="251"/>
      <c r="NOM200" s="251"/>
      <c r="NON200" s="251"/>
      <c r="NOO200" s="251"/>
      <c r="NOP200" s="251"/>
      <c r="NOQ200" s="251"/>
      <c r="NOR200" s="251"/>
      <c r="NOS200" s="251"/>
      <c r="NOT200" s="251"/>
      <c r="NOU200" s="251"/>
      <c r="NOV200" s="251"/>
      <c r="NOW200" s="251"/>
      <c r="NOX200" s="251"/>
      <c r="NOY200" s="251"/>
      <c r="NOZ200" s="251"/>
      <c r="NPA200" s="251"/>
      <c r="NPB200" s="251"/>
      <c r="NPC200" s="251"/>
      <c r="NPD200" s="251"/>
      <c r="NPE200" s="251"/>
      <c r="NPF200" s="251"/>
      <c r="NPG200" s="251"/>
      <c r="NPH200" s="251"/>
      <c r="NPI200" s="251"/>
      <c r="NPJ200" s="251"/>
      <c r="NPK200" s="251"/>
      <c r="NPL200" s="251"/>
      <c r="NPM200" s="251"/>
      <c r="NPN200" s="251"/>
      <c r="NPO200" s="251"/>
      <c r="NPP200" s="251"/>
      <c r="NPQ200" s="251"/>
      <c r="NPR200" s="251"/>
      <c r="NPS200" s="251"/>
      <c r="NPT200" s="251"/>
      <c r="NPU200" s="251"/>
      <c r="NPV200" s="251"/>
      <c r="NPW200" s="251"/>
      <c r="NPX200" s="251"/>
      <c r="NPY200" s="251"/>
      <c r="NPZ200" s="251"/>
      <c r="NQA200" s="251"/>
      <c r="NQB200" s="251"/>
      <c r="NQC200" s="251"/>
      <c r="NQD200" s="251"/>
      <c r="NQE200" s="251"/>
      <c r="NQF200" s="251"/>
      <c r="NQG200" s="251"/>
      <c r="NQH200" s="251"/>
      <c r="NQI200" s="251"/>
      <c r="NQJ200" s="251"/>
      <c r="NQK200" s="251"/>
      <c r="NQL200" s="251"/>
      <c r="NQM200" s="251"/>
      <c r="NQN200" s="251"/>
      <c r="NQO200" s="251"/>
      <c r="NQP200" s="251"/>
      <c r="NQQ200" s="251"/>
      <c r="NQR200" s="251"/>
      <c r="NQS200" s="251"/>
      <c r="NQT200" s="251"/>
      <c r="NQU200" s="251"/>
      <c r="NQV200" s="251"/>
      <c r="NQW200" s="251"/>
      <c r="NQX200" s="251"/>
      <c r="NQY200" s="251"/>
      <c r="NQZ200" s="251"/>
      <c r="NRA200" s="251"/>
      <c r="NRB200" s="251"/>
      <c r="NRC200" s="251"/>
      <c r="NRD200" s="251"/>
      <c r="NRE200" s="251"/>
      <c r="NRF200" s="251"/>
      <c r="NRG200" s="251"/>
      <c r="NRH200" s="251"/>
      <c r="NRI200" s="251"/>
      <c r="NRJ200" s="251"/>
      <c r="NRK200" s="251"/>
      <c r="NRL200" s="251"/>
      <c r="NRM200" s="251"/>
      <c r="NRN200" s="251"/>
      <c r="NRO200" s="251"/>
      <c r="NRP200" s="251"/>
      <c r="NRQ200" s="251"/>
      <c r="NRR200" s="251"/>
      <c r="NRS200" s="251"/>
      <c r="NRT200" s="251"/>
      <c r="NRU200" s="251"/>
      <c r="NRV200" s="251"/>
      <c r="NRW200" s="251"/>
      <c r="NRX200" s="251"/>
      <c r="NRY200" s="251"/>
      <c r="NRZ200" s="251"/>
      <c r="NSA200" s="251"/>
      <c r="NSB200" s="251"/>
      <c r="NSC200" s="251"/>
      <c r="NSD200" s="251"/>
      <c r="NSE200" s="251"/>
      <c r="NSF200" s="251"/>
      <c r="NSG200" s="251"/>
      <c r="NSH200" s="251"/>
      <c r="NSI200" s="251"/>
      <c r="NSJ200" s="251"/>
      <c r="NSK200" s="251"/>
      <c r="NSL200" s="251"/>
      <c r="NSM200" s="251"/>
      <c r="NSN200" s="251"/>
      <c r="NSO200" s="251"/>
      <c r="NSP200" s="251"/>
      <c r="NSQ200" s="251"/>
      <c r="NSR200" s="251"/>
      <c r="NSS200" s="251"/>
      <c r="NST200" s="251"/>
      <c r="NSU200" s="251"/>
      <c r="NSV200" s="251"/>
      <c r="NSW200" s="251"/>
      <c r="NSX200" s="251"/>
      <c r="NSY200" s="251"/>
      <c r="NSZ200" s="251"/>
      <c r="NTA200" s="251"/>
      <c r="NTB200" s="251"/>
      <c r="NTC200" s="251"/>
      <c r="NTD200" s="251"/>
      <c r="NTE200" s="251"/>
      <c r="NTF200" s="251"/>
      <c r="NTG200" s="251"/>
      <c r="NTH200" s="251"/>
      <c r="NTI200" s="251"/>
      <c r="NTJ200" s="251"/>
      <c r="NTK200" s="251"/>
      <c r="NTL200" s="251"/>
      <c r="NTM200" s="251"/>
      <c r="NTN200" s="251"/>
      <c r="NTO200" s="251"/>
      <c r="NTP200" s="251"/>
      <c r="NTQ200" s="251"/>
      <c r="NTR200" s="251"/>
      <c r="NTS200" s="251"/>
      <c r="NTT200" s="251"/>
      <c r="NTU200" s="251"/>
      <c r="NTV200" s="251"/>
      <c r="NTW200" s="251"/>
      <c r="NTX200" s="251"/>
      <c r="NTY200" s="251"/>
      <c r="NTZ200" s="251"/>
      <c r="NUA200" s="251"/>
      <c r="NUB200" s="251"/>
      <c r="NUC200" s="251"/>
      <c r="NUD200" s="251"/>
      <c r="NUE200" s="251"/>
      <c r="NUF200" s="251"/>
      <c r="NUG200" s="251"/>
      <c r="NUH200" s="251"/>
      <c r="NUI200" s="251"/>
      <c r="NUJ200" s="251"/>
      <c r="NUK200" s="251"/>
      <c r="NUL200" s="251"/>
      <c r="NUM200" s="251"/>
      <c r="NUN200" s="251"/>
      <c r="NUO200" s="251"/>
      <c r="NUP200" s="251"/>
      <c r="NUQ200" s="251"/>
      <c r="NUR200" s="251"/>
      <c r="NUS200" s="251"/>
      <c r="NUT200" s="251"/>
      <c r="NUU200" s="251"/>
      <c r="NUV200" s="251"/>
      <c r="NUW200" s="251"/>
      <c r="NUX200" s="251"/>
      <c r="NUY200" s="251"/>
      <c r="NUZ200" s="251"/>
      <c r="NVA200" s="251"/>
      <c r="NVB200" s="251"/>
      <c r="NVC200" s="251"/>
      <c r="NVD200" s="251"/>
      <c r="NVE200" s="251"/>
      <c r="NVF200" s="251"/>
      <c r="NVG200" s="251"/>
      <c r="NVH200" s="251"/>
      <c r="NVI200" s="251"/>
      <c r="NVJ200" s="251"/>
      <c r="NVK200" s="251"/>
      <c r="NVL200" s="251"/>
      <c r="NVM200" s="251"/>
      <c r="NVN200" s="251"/>
      <c r="NVO200" s="251"/>
      <c r="NVP200" s="251"/>
      <c r="NVQ200" s="251"/>
      <c r="NVR200" s="251"/>
      <c r="NVS200" s="251"/>
      <c r="NVT200" s="251"/>
      <c r="NVU200" s="251"/>
      <c r="NVV200" s="251"/>
      <c r="NVW200" s="251"/>
      <c r="NVX200" s="251"/>
      <c r="NVY200" s="251"/>
      <c r="NVZ200" s="251"/>
      <c r="NWA200" s="251"/>
      <c r="NWB200" s="251"/>
      <c r="NWC200" s="251"/>
      <c r="NWD200" s="251"/>
      <c r="NWE200" s="251"/>
      <c r="NWF200" s="251"/>
      <c r="NWG200" s="251"/>
      <c r="NWH200" s="251"/>
      <c r="NWI200" s="251"/>
      <c r="NWJ200" s="251"/>
      <c r="NWK200" s="251"/>
      <c r="NWL200" s="251"/>
      <c r="NWM200" s="251"/>
      <c r="NWN200" s="251"/>
      <c r="NWO200" s="251"/>
      <c r="NWP200" s="251"/>
      <c r="NWQ200" s="251"/>
      <c r="NWR200" s="251"/>
      <c r="NWS200" s="251"/>
      <c r="NWT200" s="251"/>
      <c r="NWU200" s="251"/>
      <c r="NWV200" s="251"/>
      <c r="NWW200" s="251"/>
      <c r="NWX200" s="251"/>
      <c r="NWY200" s="251"/>
      <c r="NWZ200" s="251"/>
      <c r="NXA200" s="251"/>
      <c r="NXB200" s="251"/>
      <c r="NXC200" s="251"/>
      <c r="NXD200" s="251"/>
      <c r="NXE200" s="251"/>
      <c r="NXF200" s="251"/>
      <c r="NXG200" s="251"/>
      <c r="NXH200" s="251"/>
      <c r="NXI200" s="251"/>
      <c r="NXJ200" s="251"/>
      <c r="NXK200" s="251"/>
      <c r="NXL200" s="251"/>
      <c r="NXM200" s="251"/>
      <c r="NXN200" s="251"/>
      <c r="NXO200" s="251"/>
      <c r="NXP200" s="251"/>
      <c r="NXQ200" s="251"/>
      <c r="NXR200" s="251"/>
      <c r="NXS200" s="251"/>
      <c r="NXT200" s="251"/>
      <c r="NXU200" s="251"/>
      <c r="NXV200" s="251"/>
      <c r="NXW200" s="251"/>
      <c r="NXX200" s="251"/>
      <c r="NXY200" s="251"/>
      <c r="NXZ200" s="251"/>
      <c r="NYA200" s="251"/>
      <c r="NYB200" s="251"/>
      <c r="NYC200" s="251"/>
      <c r="NYD200" s="251"/>
      <c r="NYE200" s="251"/>
      <c r="NYF200" s="251"/>
      <c r="NYG200" s="251"/>
      <c r="NYH200" s="251"/>
      <c r="NYI200" s="251"/>
      <c r="NYJ200" s="251"/>
      <c r="NYK200" s="251"/>
      <c r="NYL200" s="251"/>
      <c r="NYM200" s="251"/>
      <c r="NYN200" s="251"/>
      <c r="NYO200" s="251"/>
      <c r="NYP200" s="251"/>
      <c r="NYQ200" s="251"/>
      <c r="NYR200" s="251"/>
      <c r="NYS200" s="251"/>
      <c r="NYT200" s="251"/>
      <c r="NYU200" s="251"/>
      <c r="NYV200" s="251"/>
      <c r="NYW200" s="251"/>
      <c r="NYX200" s="251"/>
      <c r="NYY200" s="251"/>
      <c r="NYZ200" s="251"/>
      <c r="NZA200" s="251"/>
      <c r="NZB200" s="251"/>
      <c r="NZC200" s="251"/>
      <c r="NZD200" s="251"/>
      <c r="NZE200" s="251"/>
      <c r="NZF200" s="251"/>
      <c r="NZG200" s="251"/>
      <c r="NZH200" s="251"/>
      <c r="NZI200" s="251"/>
      <c r="NZJ200" s="251"/>
      <c r="NZK200" s="251"/>
      <c r="NZL200" s="251"/>
      <c r="NZM200" s="251"/>
      <c r="NZN200" s="251"/>
      <c r="NZO200" s="251"/>
      <c r="NZP200" s="251"/>
      <c r="NZQ200" s="251"/>
      <c r="NZR200" s="251"/>
      <c r="NZS200" s="251"/>
      <c r="NZT200" s="251"/>
      <c r="NZU200" s="251"/>
      <c r="NZV200" s="251"/>
      <c r="NZW200" s="251"/>
      <c r="NZX200" s="251"/>
      <c r="NZY200" s="251"/>
      <c r="NZZ200" s="251"/>
      <c r="OAA200" s="251"/>
      <c r="OAB200" s="251"/>
      <c r="OAC200" s="251"/>
      <c r="OAD200" s="251"/>
      <c r="OAE200" s="251"/>
      <c r="OAF200" s="251"/>
      <c r="OAG200" s="251"/>
      <c r="OAH200" s="251"/>
      <c r="OAI200" s="251"/>
      <c r="OAJ200" s="251"/>
      <c r="OAK200" s="251"/>
      <c r="OAL200" s="251"/>
      <c r="OAM200" s="251"/>
      <c r="OAN200" s="251"/>
      <c r="OAO200" s="251"/>
      <c r="OAP200" s="251"/>
      <c r="OAQ200" s="251"/>
      <c r="OAR200" s="251"/>
      <c r="OAS200" s="251"/>
      <c r="OAT200" s="251"/>
      <c r="OAU200" s="251"/>
      <c r="OAV200" s="251"/>
      <c r="OAW200" s="251"/>
      <c r="OAX200" s="251"/>
      <c r="OAY200" s="251"/>
      <c r="OAZ200" s="251"/>
      <c r="OBA200" s="251"/>
      <c r="OBB200" s="251"/>
      <c r="OBC200" s="251"/>
      <c r="OBD200" s="251"/>
      <c r="OBE200" s="251"/>
      <c r="OBF200" s="251"/>
      <c r="OBG200" s="251"/>
      <c r="OBH200" s="251"/>
      <c r="OBI200" s="251"/>
      <c r="OBJ200" s="251"/>
      <c r="OBK200" s="251"/>
      <c r="OBL200" s="251"/>
      <c r="OBM200" s="251"/>
      <c r="OBN200" s="251"/>
      <c r="OBO200" s="251"/>
      <c r="OBP200" s="251"/>
      <c r="OBQ200" s="251"/>
      <c r="OBR200" s="251"/>
      <c r="OBS200" s="251"/>
      <c r="OBT200" s="251"/>
      <c r="OBU200" s="251"/>
      <c r="OBV200" s="251"/>
      <c r="OBW200" s="251"/>
      <c r="OBX200" s="251"/>
      <c r="OBY200" s="251"/>
      <c r="OBZ200" s="251"/>
      <c r="OCA200" s="251"/>
      <c r="OCB200" s="251"/>
      <c r="OCC200" s="251"/>
      <c r="OCD200" s="251"/>
      <c r="OCE200" s="251"/>
      <c r="OCF200" s="251"/>
      <c r="OCG200" s="251"/>
      <c r="OCH200" s="251"/>
      <c r="OCI200" s="251"/>
      <c r="OCJ200" s="251"/>
      <c r="OCK200" s="251"/>
      <c r="OCL200" s="251"/>
      <c r="OCM200" s="251"/>
      <c r="OCN200" s="251"/>
      <c r="OCO200" s="251"/>
      <c r="OCP200" s="251"/>
      <c r="OCQ200" s="251"/>
      <c r="OCR200" s="251"/>
      <c r="OCS200" s="251"/>
      <c r="OCT200" s="251"/>
      <c r="OCU200" s="251"/>
      <c r="OCV200" s="251"/>
      <c r="OCW200" s="251"/>
      <c r="OCX200" s="251"/>
      <c r="OCY200" s="251"/>
      <c r="OCZ200" s="251"/>
      <c r="ODA200" s="251"/>
      <c r="ODB200" s="251"/>
      <c r="ODC200" s="251"/>
      <c r="ODD200" s="251"/>
      <c r="ODE200" s="251"/>
      <c r="ODF200" s="251"/>
      <c r="ODG200" s="251"/>
      <c r="ODH200" s="251"/>
      <c r="ODI200" s="251"/>
      <c r="ODJ200" s="251"/>
      <c r="ODK200" s="251"/>
      <c r="ODL200" s="251"/>
      <c r="ODM200" s="251"/>
      <c r="ODN200" s="251"/>
      <c r="ODO200" s="251"/>
      <c r="ODP200" s="251"/>
      <c r="ODQ200" s="251"/>
      <c r="ODR200" s="251"/>
      <c r="ODS200" s="251"/>
      <c r="ODT200" s="251"/>
      <c r="ODU200" s="251"/>
      <c r="ODV200" s="251"/>
      <c r="ODW200" s="251"/>
      <c r="ODX200" s="251"/>
      <c r="ODY200" s="251"/>
      <c r="ODZ200" s="251"/>
      <c r="OEA200" s="251"/>
      <c r="OEB200" s="251"/>
      <c r="OEC200" s="251"/>
      <c r="OED200" s="251"/>
      <c r="OEE200" s="251"/>
      <c r="OEF200" s="251"/>
      <c r="OEG200" s="251"/>
      <c r="OEH200" s="251"/>
      <c r="OEI200" s="251"/>
      <c r="OEJ200" s="251"/>
      <c r="OEK200" s="251"/>
      <c r="OEL200" s="251"/>
      <c r="OEM200" s="251"/>
      <c r="OEN200" s="251"/>
      <c r="OEO200" s="251"/>
      <c r="OEP200" s="251"/>
      <c r="OEQ200" s="251"/>
      <c r="OER200" s="251"/>
      <c r="OES200" s="251"/>
      <c r="OET200" s="251"/>
      <c r="OEU200" s="251"/>
      <c r="OEV200" s="251"/>
      <c r="OEW200" s="251"/>
      <c r="OEX200" s="251"/>
      <c r="OEY200" s="251"/>
      <c r="OEZ200" s="251"/>
      <c r="OFA200" s="251"/>
      <c r="OFB200" s="251"/>
      <c r="OFC200" s="251"/>
      <c r="OFD200" s="251"/>
      <c r="OFE200" s="251"/>
      <c r="OFF200" s="251"/>
      <c r="OFG200" s="251"/>
      <c r="OFH200" s="251"/>
      <c r="OFI200" s="251"/>
      <c r="OFJ200" s="251"/>
      <c r="OFK200" s="251"/>
      <c r="OFL200" s="251"/>
      <c r="OFM200" s="251"/>
      <c r="OFN200" s="251"/>
      <c r="OFO200" s="251"/>
      <c r="OFP200" s="251"/>
      <c r="OFQ200" s="251"/>
      <c r="OFR200" s="251"/>
      <c r="OFS200" s="251"/>
      <c r="OFT200" s="251"/>
      <c r="OFU200" s="251"/>
      <c r="OFV200" s="251"/>
      <c r="OFW200" s="251"/>
      <c r="OFX200" s="251"/>
      <c r="OFY200" s="251"/>
      <c r="OFZ200" s="251"/>
      <c r="OGA200" s="251"/>
      <c r="OGB200" s="251"/>
      <c r="OGC200" s="251"/>
      <c r="OGD200" s="251"/>
      <c r="OGE200" s="251"/>
      <c r="OGF200" s="251"/>
      <c r="OGG200" s="251"/>
      <c r="OGH200" s="251"/>
      <c r="OGI200" s="251"/>
      <c r="OGJ200" s="251"/>
      <c r="OGK200" s="251"/>
      <c r="OGL200" s="251"/>
      <c r="OGM200" s="251"/>
      <c r="OGN200" s="251"/>
      <c r="OGO200" s="251"/>
      <c r="OGP200" s="251"/>
      <c r="OGQ200" s="251"/>
      <c r="OGR200" s="251"/>
      <c r="OGS200" s="251"/>
      <c r="OGT200" s="251"/>
      <c r="OGU200" s="251"/>
      <c r="OGV200" s="251"/>
      <c r="OGW200" s="251"/>
      <c r="OGX200" s="251"/>
      <c r="OGY200" s="251"/>
      <c r="OGZ200" s="251"/>
      <c r="OHA200" s="251"/>
      <c r="OHB200" s="251"/>
      <c r="OHC200" s="251"/>
      <c r="OHD200" s="251"/>
      <c r="OHE200" s="251"/>
      <c r="OHF200" s="251"/>
      <c r="OHG200" s="251"/>
      <c r="OHH200" s="251"/>
      <c r="OHI200" s="251"/>
      <c r="OHJ200" s="251"/>
      <c r="OHK200" s="251"/>
      <c r="OHL200" s="251"/>
      <c r="OHM200" s="251"/>
      <c r="OHN200" s="251"/>
      <c r="OHO200" s="251"/>
      <c r="OHP200" s="251"/>
      <c r="OHQ200" s="251"/>
      <c r="OHR200" s="251"/>
      <c r="OHS200" s="251"/>
      <c r="OHT200" s="251"/>
      <c r="OHU200" s="251"/>
      <c r="OHV200" s="251"/>
      <c r="OHW200" s="251"/>
      <c r="OHX200" s="251"/>
      <c r="OHY200" s="251"/>
      <c r="OHZ200" s="251"/>
      <c r="OIA200" s="251"/>
      <c r="OIB200" s="251"/>
      <c r="OIC200" s="251"/>
      <c r="OID200" s="251"/>
      <c r="OIE200" s="251"/>
      <c r="OIF200" s="251"/>
      <c r="OIG200" s="251"/>
      <c r="OIH200" s="251"/>
      <c r="OII200" s="251"/>
      <c r="OIJ200" s="251"/>
      <c r="OIK200" s="251"/>
      <c r="OIL200" s="251"/>
      <c r="OIM200" s="251"/>
      <c r="OIN200" s="251"/>
      <c r="OIO200" s="251"/>
      <c r="OIP200" s="251"/>
      <c r="OIQ200" s="251"/>
      <c r="OIR200" s="251"/>
      <c r="OIS200" s="251"/>
      <c r="OIT200" s="251"/>
      <c r="OIU200" s="251"/>
      <c r="OIV200" s="251"/>
      <c r="OIW200" s="251"/>
      <c r="OIX200" s="251"/>
      <c r="OIY200" s="251"/>
      <c r="OIZ200" s="251"/>
      <c r="OJA200" s="251"/>
      <c r="OJB200" s="251"/>
      <c r="OJC200" s="251"/>
      <c r="OJD200" s="251"/>
      <c r="OJE200" s="251"/>
      <c r="OJF200" s="251"/>
      <c r="OJG200" s="251"/>
      <c r="OJH200" s="251"/>
      <c r="OJI200" s="251"/>
      <c r="OJJ200" s="251"/>
      <c r="OJK200" s="251"/>
      <c r="OJL200" s="251"/>
      <c r="OJM200" s="251"/>
      <c r="OJN200" s="251"/>
      <c r="OJO200" s="251"/>
      <c r="OJP200" s="251"/>
      <c r="OJQ200" s="251"/>
      <c r="OJR200" s="251"/>
      <c r="OJS200" s="251"/>
      <c r="OJT200" s="251"/>
      <c r="OJU200" s="251"/>
      <c r="OJV200" s="251"/>
      <c r="OJW200" s="251"/>
      <c r="OJX200" s="251"/>
      <c r="OJY200" s="251"/>
      <c r="OJZ200" s="251"/>
      <c r="OKA200" s="251"/>
      <c r="OKB200" s="251"/>
      <c r="OKC200" s="251"/>
      <c r="OKD200" s="251"/>
      <c r="OKE200" s="251"/>
      <c r="OKF200" s="251"/>
      <c r="OKG200" s="251"/>
      <c r="OKH200" s="251"/>
      <c r="OKI200" s="251"/>
      <c r="OKJ200" s="251"/>
      <c r="OKK200" s="251"/>
      <c r="OKL200" s="251"/>
      <c r="OKM200" s="251"/>
      <c r="OKN200" s="251"/>
      <c r="OKO200" s="251"/>
      <c r="OKP200" s="251"/>
      <c r="OKQ200" s="251"/>
      <c r="OKR200" s="251"/>
      <c r="OKS200" s="251"/>
      <c r="OKT200" s="251"/>
      <c r="OKU200" s="251"/>
      <c r="OKV200" s="251"/>
      <c r="OKW200" s="251"/>
      <c r="OKX200" s="251"/>
      <c r="OKY200" s="251"/>
      <c r="OKZ200" s="251"/>
      <c r="OLA200" s="251"/>
      <c r="OLB200" s="251"/>
      <c r="OLC200" s="251"/>
      <c r="OLD200" s="251"/>
      <c r="OLE200" s="251"/>
      <c r="OLF200" s="251"/>
      <c r="OLG200" s="251"/>
      <c r="OLH200" s="251"/>
      <c r="OLI200" s="251"/>
      <c r="OLJ200" s="251"/>
      <c r="OLK200" s="251"/>
      <c r="OLL200" s="251"/>
      <c r="OLM200" s="251"/>
      <c r="OLN200" s="251"/>
      <c r="OLO200" s="251"/>
      <c r="OLP200" s="251"/>
      <c r="OLQ200" s="251"/>
      <c r="OLR200" s="251"/>
      <c r="OLS200" s="251"/>
      <c r="OLT200" s="251"/>
      <c r="OLU200" s="251"/>
      <c r="OLV200" s="251"/>
      <c r="OLW200" s="251"/>
      <c r="OLX200" s="251"/>
      <c r="OLY200" s="251"/>
      <c r="OLZ200" s="251"/>
      <c r="OMA200" s="251"/>
      <c r="OMB200" s="251"/>
      <c r="OMC200" s="251"/>
      <c r="OMD200" s="251"/>
      <c r="OME200" s="251"/>
      <c r="OMF200" s="251"/>
      <c r="OMG200" s="251"/>
      <c r="OMH200" s="251"/>
      <c r="OMI200" s="251"/>
      <c r="OMJ200" s="251"/>
      <c r="OMK200" s="251"/>
      <c r="OML200" s="251"/>
      <c r="OMM200" s="251"/>
      <c r="OMN200" s="251"/>
      <c r="OMO200" s="251"/>
      <c r="OMP200" s="251"/>
      <c r="OMQ200" s="251"/>
      <c r="OMR200" s="251"/>
      <c r="OMS200" s="251"/>
      <c r="OMT200" s="251"/>
      <c r="OMU200" s="251"/>
      <c r="OMV200" s="251"/>
      <c r="OMW200" s="251"/>
      <c r="OMX200" s="251"/>
      <c r="OMY200" s="251"/>
      <c r="OMZ200" s="251"/>
      <c r="ONA200" s="251"/>
      <c r="ONB200" s="251"/>
      <c r="ONC200" s="251"/>
      <c r="OND200" s="251"/>
      <c r="ONE200" s="251"/>
      <c r="ONF200" s="251"/>
      <c r="ONG200" s="251"/>
      <c r="ONH200" s="251"/>
      <c r="ONI200" s="251"/>
      <c r="ONJ200" s="251"/>
      <c r="ONK200" s="251"/>
      <c r="ONL200" s="251"/>
      <c r="ONM200" s="251"/>
      <c r="ONN200" s="251"/>
      <c r="ONO200" s="251"/>
      <c r="ONP200" s="251"/>
      <c r="ONQ200" s="251"/>
      <c r="ONR200" s="251"/>
      <c r="ONS200" s="251"/>
      <c r="ONT200" s="251"/>
      <c r="ONU200" s="251"/>
      <c r="ONV200" s="251"/>
      <c r="ONW200" s="251"/>
      <c r="ONX200" s="251"/>
      <c r="ONY200" s="251"/>
      <c r="ONZ200" s="251"/>
      <c r="OOA200" s="251"/>
      <c r="OOB200" s="251"/>
      <c r="OOC200" s="251"/>
      <c r="OOD200" s="251"/>
      <c r="OOE200" s="251"/>
      <c r="OOF200" s="251"/>
      <c r="OOG200" s="251"/>
      <c r="OOH200" s="251"/>
      <c r="OOI200" s="251"/>
      <c r="OOJ200" s="251"/>
      <c r="OOK200" s="251"/>
      <c r="OOL200" s="251"/>
      <c r="OOM200" s="251"/>
      <c r="OON200" s="251"/>
      <c r="OOO200" s="251"/>
      <c r="OOP200" s="251"/>
      <c r="OOQ200" s="251"/>
      <c r="OOR200" s="251"/>
      <c r="OOS200" s="251"/>
      <c r="OOT200" s="251"/>
      <c r="OOU200" s="251"/>
      <c r="OOV200" s="251"/>
      <c r="OOW200" s="251"/>
      <c r="OOX200" s="251"/>
      <c r="OOY200" s="251"/>
      <c r="OOZ200" s="251"/>
      <c r="OPA200" s="251"/>
      <c r="OPB200" s="251"/>
      <c r="OPC200" s="251"/>
      <c r="OPD200" s="251"/>
      <c r="OPE200" s="251"/>
      <c r="OPF200" s="251"/>
      <c r="OPG200" s="251"/>
      <c r="OPH200" s="251"/>
      <c r="OPI200" s="251"/>
      <c r="OPJ200" s="251"/>
      <c r="OPK200" s="251"/>
      <c r="OPL200" s="251"/>
      <c r="OPM200" s="251"/>
      <c r="OPN200" s="251"/>
      <c r="OPO200" s="251"/>
      <c r="OPP200" s="251"/>
      <c r="OPQ200" s="251"/>
      <c r="OPR200" s="251"/>
      <c r="OPS200" s="251"/>
      <c r="OPT200" s="251"/>
      <c r="OPU200" s="251"/>
      <c r="OPV200" s="251"/>
      <c r="OPW200" s="251"/>
      <c r="OPX200" s="251"/>
      <c r="OPY200" s="251"/>
      <c r="OPZ200" s="251"/>
      <c r="OQA200" s="251"/>
      <c r="OQB200" s="251"/>
      <c r="OQC200" s="251"/>
      <c r="OQD200" s="251"/>
      <c r="OQE200" s="251"/>
      <c r="OQF200" s="251"/>
      <c r="OQG200" s="251"/>
      <c r="OQH200" s="251"/>
      <c r="OQI200" s="251"/>
      <c r="OQJ200" s="251"/>
      <c r="OQK200" s="251"/>
      <c r="OQL200" s="251"/>
      <c r="OQM200" s="251"/>
      <c r="OQN200" s="251"/>
      <c r="OQO200" s="251"/>
      <c r="OQP200" s="251"/>
      <c r="OQQ200" s="251"/>
      <c r="OQR200" s="251"/>
      <c r="OQS200" s="251"/>
      <c r="OQT200" s="251"/>
      <c r="OQU200" s="251"/>
      <c r="OQV200" s="251"/>
      <c r="OQW200" s="251"/>
      <c r="OQX200" s="251"/>
      <c r="OQY200" s="251"/>
      <c r="OQZ200" s="251"/>
      <c r="ORA200" s="251"/>
      <c r="ORB200" s="251"/>
      <c r="ORC200" s="251"/>
      <c r="ORD200" s="251"/>
      <c r="ORE200" s="251"/>
      <c r="ORF200" s="251"/>
      <c r="ORG200" s="251"/>
      <c r="ORH200" s="251"/>
      <c r="ORI200" s="251"/>
      <c r="ORJ200" s="251"/>
      <c r="ORK200" s="251"/>
      <c r="ORL200" s="251"/>
      <c r="ORM200" s="251"/>
      <c r="ORN200" s="251"/>
      <c r="ORO200" s="251"/>
      <c r="ORP200" s="251"/>
      <c r="ORQ200" s="251"/>
      <c r="ORR200" s="251"/>
      <c r="ORS200" s="251"/>
      <c r="ORT200" s="251"/>
      <c r="ORU200" s="251"/>
      <c r="ORV200" s="251"/>
      <c r="ORW200" s="251"/>
      <c r="ORX200" s="251"/>
      <c r="ORY200" s="251"/>
      <c r="ORZ200" s="251"/>
      <c r="OSA200" s="251"/>
      <c r="OSB200" s="251"/>
      <c r="OSC200" s="251"/>
      <c r="OSD200" s="251"/>
      <c r="OSE200" s="251"/>
      <c r="OSF200" s="251"/>
      <c r="OSG200" s="251"/>
      <c r="OSH200" s="251"/>
      <c r="OSI200" s="251"/>
      <c r="OSJ200" s="251"/>
      <c r="OSK200" s="251"/>
      <c r="OSL200" s="251"/>
      <c r="OSM200" s="251"/>
      <c r="OSN200" s="251"/>
      <c r="OSO200" s="251"/>
      <c r="OSP200" s="251"/>
      <c r="OSQ200" s="251"/>
      <c r="OSR200" s="251"/>
      <c r="OSS200" s="251"/>
      <c r="OST200" s="251"/>
      <c r="OSU200" s="251"/>
      <c r="OSV200" s="251"/>
      <c r="OSW200" s="251"/>
      <c r="OSX200" s="251"/>
      <c r="OSY200" s="251"/>
      <c r="OSZ200" s="251"/>
      <c r="OTA200" s="251"/>
      <c r="OTB200" s="251"/>
      <c r="OTC200" s="251"/>
      <c r="OTD200" s="251"/>
      <c r="OTE200" s="251"/>
      <c r="OTF200" s="251"/>
      <c r="OTG200" s="251"/>
      <c r="OTH200" s="251"/>
      <c r="OTI200" s="251"/>
      <c r="OTJ200" s="251"/>
      <c r="OTK200" s="251"/>
      <c r="OTL200" s="251"/>
      <c r="OTM200" s="251"/>
      <c r="OTN200" s="251"/>
      <c r="OTO200" s="251"/>
      <c r="OTP200" s="251"/>
      <c r="OTQ200" s="251"/>
      <c r="OTR200" s="251"/>
      <c r="OTS200" s="251"/>
      <c r="OTT200" s="251"/>
      <c r="OTU200" s="251"/>
      <c r="OTV200" s="251"/>
      <c r="OTW200" s="251"/>
      <c r="OTX200" s="251"/>
      <c r="OTY200" s="251"/>
      <c r="OTZ200" s="251"/>
      <c r="OUA200" s="251"/>
      <c r="OUB200" s="251"/>
      <c r="OUC200" s="251"/>
      <c r="OUD200" s="251"/>
      <c r="OUE200" s="251"/>
      <c r="OUF200" s="251"/>
      <c r="OUG200" s="251"/>
      <c r="OUH200" s="251"/>
      <c r="OUI200" s="251"/>
      <c r="OUJ200" s="251"/>
      <c r="OUK200" s="251"/>
      <c r="OUL200" s="251"/>
      <c r="OUM200" s="251"/>
      <c r="OUN200" s="251"/>
      <c r="OUO200" s="251"/>
      <c r="OUP200" s="251"/>
      <c r="OUQ200" s="251"/>
      <c r="OUR200" s="251"/>
      <c r="OUS200" s="251"/>
      <c r="OUT200" s="251"/>
      <c r="OUU200" s="251"/>
      <c r="OUV200" s="251"/>
      <c r="OUW200" s="251"/>
      <c r="OUX200" s="251"/>
      <c r="OUY200" s="251"/>
      <c r="OUZ200" s="251"/>
      <c r="OVA200" s="251"/>
      <c r="OVB200" s="251"/>
      <c r="OVC200" s="251"/>
      <c r="OVD200" s="251"/>
      <c r="OVE200" s="251"/>
      <c r="OVF200" s="251"/>
      <c r="OVG200" s="251"/>
      <c r="OVH200" s="251"/>
      <c r="OVI200" s="251"/>
      <c r="OVJ200" s="251"/>
      <c r="OVK200" s="251"/>
      <c r="OVL200" s="251"/>
      <c r="OVM200" s="251"/>
      <c r="OVN200" s="251"/>
      <c r="OVO200" s="251"/>
      <c r="OVP200" s="251"/>
      <c r="OVQ200" s="251"/>
      <c r="OVR200" s="251"/>
      <c r="OVS200" s="251"/>
      <c r="OVT200" s="251"/>
      <c r="OVU200" s="251"/>
      <c r="OVV200" s="251"/>
      <c r="OVW200" s="251"/>
      <c r="OVX200" s="251"/>
      <c r="OVY200" s="251"/>
      <c r="OVZ200" s="251"/>
      <c r="OWA200" s="251"/>
      <c r="OWB200" s="251"/>
      <c r="OWC200" s="251"/>
      <c r="OWD200" s="251"/>
      <c r="OWE200" s="251"/>
      <c r="OWF200" s="251"/>
      <c r="OWG200" s="251"/>
      <c r="OWH200" s="251"/>
      <c r="OWI200" s="251"/>
      <c r="OWJ200" s="251"/>
      <c r="OWK200" s="251"/>
      <c r="OWL200" s="251"/>
      <c r="OWM200" s="251"/>
      <c r="OWN200" s="251"/>
      <c r="OWO200" s="251"/>
      <c r="OWP200" s="251"/>
      <c r="OWQ200" s="251"/>
      <c r="OWR200" s="251"/>
      <c r="OWS200" s="251"/>
      <c r="OWT200" s="251"/>
      <c r="OWU200" s="251"/>
      <c r="OWV200" s="251"/>
      <c r="OWW200" s="251"/>
      <c r="OWX200" s="251"/>
      <c r="OWY200" s="251"/>
      <c r="OWZ200" s="251"/>
      <c r="OXA200" s="251"/>
      <c r="OXB200" s="251"/>
      <c r="OXC200" s="251"/>
      <c r="OXD200" s="251"/>
      <c r="OXE200" s="251"/>
      <c r="OXF200" s="251"/>
      <c r="OXG200" s="251"/>
      <c r="OXH200" s="251"/>
      <c r="OXI200" s="251"/>
      <c r="OXJ200" s="251"/>
      <c r="OXK200" s="251"/>
      <c r="OXL200" s="251"/>
      <c r="OXM200" s="251"/>
      <c r="OXN200" s="251"/>
      <c r="OXO200" s="251"/>
      <c r="OXP200" s="251"/>
      <c r="OXQ200" s="251"/>
      <c r="OXR200" s="251"/>
      <c r="OXS200" s="251"/>
      <c r="OXT200" s="251"/>
      <c r="OXU200" s="251"/>
      <c r="OXV200" s="251"/>
      <c r="OXW200" s="251"/>
      <c r="OXX200" s="251"/>
      <c r="OXY200" s="251"/>
      <c r="OXZ200" s="251"/>
      <c r="OYA200" s="251"/>
      <c r="OYB200" s="251"/>
      <c r="OYC200" s="251"/>
      <c r="OYD200" s="251"/>
      <c r="OYE200" s="251"/>
      <c r="OYF200" s="251"/>
      <c r="OYG200" s="251"/>
      <c r="OYH200" s="251"/>
      <c r="OYI200" s="251"/>
      <c r="OYJ200" s="251"/>
      <c r="OYK200" s="251"/>
      <c r="OYL200" s="251"/>
      <c r="OYM200" s="251"/>
      <c r="OYN200" s="251"/>
      <c r="OYO200" s="251"/>
      <c r="OYP200" s="251"/>
      <c r="OYQ200" s="251"/>
      <c r="OYR200" s="251"/>
      <c r="OYS200" s="251"/>
      <c r="OYT200" s="251"/>
      <c r="OYU200" s="251"/>
      <c r="OYV200" s="251"/>
      <c r="OYW200" s="251"/>
      <c r="OYX200" s="251"/>
      <c r="OYY200" s="251"/>
      <c r="OYZ200" s="251"/>
      <c r="OZA200" s="251"/>
      <c r="OZB200" s="251"/>
      <c r="OZC200" s="251"/>
      <c r="OZD200" s="251"/>
      <c r="OZE200" s="251"/>
      <c r="OZF200" s="251"/>
      <c r="OZG200" s="251"/>
      <c r="OZH200" s="251"/>
      <c r="OZI200" s="251"/>
      <c r="OZJ200" s="251"/>
      <c r="OZK200" s="251"/>
      <c r="OZL200" s="251"/>
      <c r="OZM200" s="251"/>
      <c r="OZN200" s="251"/>
      <c r="OZO200" s="251"/>
      <c r="OZP200" s="251"/>
      <c r="OZQ200" s="251"/>
      <c r="OZR200" s="251"/>
      <c r="OZS200" s="251"/>
      <c r="OZT200" s="251"/>
      <c r="OZU200" s="251"/>
      <c r="OZV200" s="251"/>
      <c r="OZW200" s="251"/>
      <c r="OZX200" s="251"/>
      <c r="OZY200" s="251"/>
      <c r="OZZ200" s="251"/>
      <c r="PAA200" s="251"/>
      <c r="PAB200" s="251"/>
      <c r="PAC200" s="251"/>
      <c r="PAD200" s="251"/>
      <c r="PAE200" s="251"/>
      <c r="PAF200" s="251"/>
      <c r="PAG200" s="251"/>
      <c r="PAH200" s="251"/>
      <c r="PAI200" s="251"/>
      <c r="PAJ200" s="251"/>
      <c r="PAK200" s="251"/>
      <c r="PAL200" s="251"/>
      <c r="PAM200" s="251"/>
      <c r="PAN200" s="251"/>
      <c r="PAO200" s="251"/>
      <c r="PAP200" s="251"/>
      <c r="PAQ200" s="251"/>
      <c r="PAR200" s="251"/>
      <c r="PAS200" s="251"/>
      <c r="PAT200" s="251"/>
      <c r="PAU200" s="251"/>
      <c r="PAV200" s="251"/>
      <c r="PAW200" s="251"/>
      <c r="PAX200" s="251"/>
      <c r="PAY200" s="251"/>
      <c r="PAZ200" s="251"/>
      <c r="PBA200" s="251"/>
      <c r="PBB200" s="251"/>
      <c r="PBC200" s="251"/>
      <c r="PBD200" s="251"/>
      <c r="PBE200" s="251"/>
      <c r="PBF200" s="251"/>
      <c r="PBG200" s="251"/>
      <c r="PBH200" s="251"/>
      <c r="PBI200" s="251"/>
      <c r="PBJ200" s="251"/>
      <c r="PBK200" s="251"/>
      <c r="PBL200" s="251"/>
      <c r="PBM200" s="251"/>
      <c r="PBN200" s="251"/>
      <c r="PBO200" s="251"/>
      <c r="PBP200" s="251"/>
      <c r="PBQ200" s="251"/>
      <c r="PBR200" s="251"/>
      <c r="PBS200" s="251"/>
      <c r="PBT200" s="251"/>
      <c r="PBU200" s="251"/>
      <c r="PBV200" s="251"/>
      <c r="PBW200" s="251"/>
      <c r="PBX200" s="251"/>
      <c r="PBY200" s="251"/>
      <c r="PBZ200" s="251"/>
      <c r="PCA200" s="251"/>
      <c r="PCB200" s="251"/>
      <c r="PCC200" s="251"/>
      <c r="PCD200" s="251"/>
      <c r="PCE200" s="251"/>
      <c r="PCF200" s="251"/>
      <c r="PCG200" s="251"/>
      <c r="PCH200" s="251"/>
      <c r="PCI200" s="251"/>
      <c r="PCJ200" s="251"/>
      <c r="PCK200" s="251"/>
      <c r="PCL200" s="251"/>
      <c r="PCM200" s="251"/>
      <c r="PCN200" s="251"/>
      <c r="PCO200" s="251"/>
      <c r="PCP200" s="251"/>
      <c r="PCQ200" s="251"/>
      <c r="PCR200" s="251"/>
      <c r="PCS200" s="251"/>
      <c r="PCT200" s="251"/>
      <c r="PCU200" s="251"/>
      <c r="PCV200" s="251"/>
      <c r="PCW200" s="251"/>
      <c r="PCX200" s="251"/>
      <c r="PCY200" s="251"/>
      <c r="PCZ200" s="251"/>
      <c r="PDA200" s="251"/>
      <c r="PDB200" s="251"/>
      <c r="PDC200" s="251"/>
      <c r="PDD200" s="251"/>
      <c r="PDE200" s="251"/>
      <c r="PDF200" s="251"/>
      <c r="PDG200" s="251"/>
      <c r="PDH200" s="251"/>
      <c r="PDI200" s="251"/>
      <c r="PDJ200" s="251"/>
      <c r="PDK200" s="251"/>
      <c r="PDL200" s="251"/>
      <c r="PDM200" s="251"/>
      <c r="PDN200" s="251"/>
      <c r="PDO200" s="251"/>
      <c r="PDP200" s="251"/>
      <c r="PDQ200" s="251"/>
      <c r="PDR200" s="251"/>
      <c r="PDS200" s="251"/>
      <c r="PDT200" s="251"/>
      <c r="PDU200" s="251"/>
      <c r="PDV200" s="251"/>
      <c r="PDW200" s="251"/>
      <c r="PDX200" s="251"/>
      <c r="PDY200" s="251"/>
      <c r="PDZ200" s="251"/>
      <c r="PEA200" s="251"/>
      <c r="PEB200" s="251"/>
      <c r="PEC200" s="251"/>
      <c r="PED200" s="251"/>
      <c r="PEE200" s="251"/>
      <c r="PEF200" s="251"/>
      <c r="PEG200" s="251"/>
      <c r="PEH200" s="251"/>
      <c r="PEI200" s="251"/>
      <c r="PEJ200" s="251"/>
      <c r="PEK200" s="251"/>
      <c r="PEL200" s="251"/>
      <c r="PEM200" s="251"/>
      <c r="PEN200" s="251"/>
      <c r="PEO200" s="251"/>
      <c r="PEP200" s="251"/>
      <c r="PEQ200" s="251"/>
      <c r="PER200" s="251"/>
      <c r="PES200" s="251"/>
      <c r="PET200" s="251"/>
      <c r="PEU200" s="251"/>
      <c r="PEV200" s="251"/>
      <c r="PEW200" s="251"/>
      <c r="PEX200" s="251"/>
      <c r="PEY200" s="251"/>
      <c r="PEZ200" s="251"/>
      <c r="PFA200" s="251"/>
      <c r="PFB200" s="251"/>
      <c r="PFC200" s="251"/>
      <c r="PFD200" s="251"/>
      <c r="PFE200" s="251"/>
      <c r="PFF200" s="251"/>
      <c r="PFG200" s="251"/>
      <c r="PFH200" s="251"/>
      <c r="PFI200" s="251"/>
      <c r="PFJ200" s="251"/>
      <c r="PFK200" s="251"/>
      <c r="PFL200" s="251"/>
      <c r="PFM200" s="251"/>
      <c r="PFN200" s="251"/>
      <c r="PFO200" s="251"/>
      <c r="PFP200" s="251"/>
      <c r="PFQ200" s="251"/>
      <c r="PFR200" s="251"/>
      <c r="PFS200" s="251"/>
      <c r="PFT200" s="251"/>
      <c r="PFU200" s="251"/>
      <c r="PFV200" s="251"/>
      <c r="PFW200" s="251"/>
      <c r="PFX200" s="251"/>
      <c r="PFY200" s="251"/>
      <c r="PFZ200" s="251"/>
      <c r="PGA200" s="251"/>
      <c r="PGB200" s="251"/>
      <c r="PGC200" s="251"/>
      <c r="PGD200" s="251"/>
      <c r="PGE200" s="251"/>
      <c r="PGF200" s="251"/>
      <c r="PGG200" s="251"/>
      <c r="PGH200" s="251"/>
      <c r="PGI200" s="251"/>
      <c r="PGJ200" s="251"/>
      <c r="PGK200" s="251"/>
      <c r="PGL200" s="251"/>
      <c r="PGM200" s="251"/>
      <c r="PGN200" s="251"/>
      <c r="PGO200" s="251"/>
      <c r="PGP200" s="251"/>
      <c r="PGQ200" s="251"/>
      <c r="PGR200" s="251"/>
      <c r="PGS200" s="251"/>
      <c r="PGT200" s="251"/>
      <c r="PGU200" s="251"/>
      <c r="PGV200" s="251"/>
      <c r="PGW200" s="251"/>
      <c r="PGX200" s="251"/>
      <c r="PGY200" s="251"/>
      <c r="PGZ200" s="251"/>
      <c r="PHA200" s="251"/>
      <c r="PHB200" s="251"/>
      <c r="PHC200" s="251"/>
      <c r="PHD200" s="251"/>
      <c r="PHE200" s="251"/>
      <c r="PHF200" s="251"/>
      <c r="PHG200" s="251"/>
      <c r="PHH200" s="251"/>
      <c r="PHI200" s="251"/>
      <c r="PHJ200" s="251"/>
      <c r="PHK200" s="251"/>
      <c r="PHL200" s="251"/>
      <c r="PHM200" s="251"/>
      <c r="PHN200" s="251"/>
      <c r="PHO200" s="251"/>
      <c r="PHP200" s="251"/>
      <c r="PHQ200" s="251"/>
      <c r="PHR200" s="251"/>
      <c r="PHS200" s="251"/>
      <c r="PHT200" s="251"/>
      <c r="PHU200" s="251"/>
      <c r="PHV200" s="251"/>
      <c r="PHW200" s="251"/>
      <c r="PHX200" s="251"/>
      <c r="PHY200" s="251"/>
      <c r="PHZ200" s="251"/>
      <c r="PIA200" s="251"/>
      <c r="PIB200" s="251"/>
      <c r="PIC200" s="251"/>
      <c r="PID200" s="251"/>
      <c r="PIE200" s="251"/>
      <c r="PIF200" s="251"/>
      <c r="PIG200" s="251"/>
      <c r="PIH200" s="251"/>
      <c r="PII200" s="251"/>
      <c r="PIJ200" s="251"/>
      <c r="PIK200" s="251"/>
      <c r="PIL200" s="251"/>
      <c r="PIM200" s="251"/>
      <c r="PIN200" s="251"/>
      <c r="PIO200" s="251"/>
      <c r="PIP200" s="251"/>
      <c r="PIQ200" s="251"/>
      <c r="PIR200" s="251"/>
      <c r="PIS200" s="251"/>
      <c r="PIT200" s="251"/>
      <c r="PIU200" s="251"/>
      <c r="PIV200" s="251"/>
      <c r="PIW200" s="251"/>
      <c r="PIX200" s="251"/>
      <c r="PIY200" s="251"/>
      <c r="PIZ200" s="251"/>
      <c r="PJA200" s="251"/>
      <c r="PJB200" s="251"/>
      <c r="PJC200" s="251"/>
      <c r="PJD200" s="251"/>
      <c r="PJE200" s="251"/>
      <c r="PJF200" s="251"/>
      <c r="PJG200" s="251"/>
      <c r="PJH200" s="251"/>
      <c r="PJI200" s="251"/>
      <c r="PJJ200" s="251"/>
      <c r="PJK200" s="251"/>
      <c r="PJL200" s="251"/>
      <c r="PJM200" s="251"/>
      <c r="PJN200" s="251"/>
      <c r="PJO200" s="251"/>
      <c r="PJP200" s="251"/>
      <c r="PJQ200" s="251"/>
      <c r="PJR200" s="251"/>
      <c r="PJS200" s="251"/>
      <c r="PJT200" s="251"/>
      <c r="PJU200" s="251"/>
      <c r="PJV200" s="251"/>
      <c r="PJW200" s="251"/>
      <c r="PJX200" s="251"/>
      <c r="PJY200" s="251"/>
      <c r="PJZ200" s="251"/>
      <c r="PKA200" s="251"/>
      <c r="PKB200" s="251"/>
      <c r="PKC200" s="251"/>
      <c r="PKD200" s="251"/>
      <c r="PKE200" s="251"/>
      <c r="PKF200" s="251"/>
      <c r="PKG200" s="251"/>
      <c r="PKH200" s="251"/>
      <c r="PKI200" s="251"/>
      <c r="PKJ200" s="251"/>
      <c r="PKK200" s="251"/>
      <c r="PKL200" s="251"/>
      <c r="PKM200" s="251"/>
      <c r="PKN200" s="251"/>
      <c r="PKO200" s="251"/>
      <c r="PKP200" s="251"/>
      <c r="PKQ200" s="251"/>
      <c r="PKR200" s="251"/>
      <c r="PKS200" s="251"/>
      <c r="PKT200" s="251"/>
      <c r="PKU200" s="251"/>
      <c r="PKV200" s="251"/>
      <c r="PKW200" s="251"/>
      <c r="PKX200" s="251"/>
      <c r="PKY200" s="251"/>
      <c r="PKZ200" s="251"/>
      <c r="PLA200" s="251"/>
      <c r="PLB200" s="251"/>
      <c r="PLC200" s="251"/>
      <c r="PLD200" s="251"/>
      <c r="PLE200" s="251"/>
      <c r="PLF200" s="251"/>
      <c r="PLG200" s="251"/>
      <c r="PLH200" s="251"/>
      <c r="PLI200" s="251"/>
      <c r="PLJ200" s="251"/>
      <c r="PLK200" s="251"/>
      <c r="PLL200" s="251"/>
      <c r="PLM200" s="251"/>
      <c r="PLN200" s="251"/>
      <c r="PLO200" s="251"/>
      <c r="PLP200" s="251"/>
      <c r="PLQ200" s="251"/>
      <c r="PLR200" s="251"/>
      <c r="PLS200" s="251"/>
      <c r="PLT200" s="251"/>
      <c r="PLU200" s="251"/>
      <c r="PLV200" s="251"/>
      <c r="PLW200" s="251"/>
      <c r="PLX200" s="251"/>
      <c r="PLY200" s="251"/>
      <c r="PLZ200" s="251"/>
      <c r="PMA200" s="251"/>
      <c r="PMB200" s="251"/>
      <c r="PMC200" s="251"/>
      <c r="PMD200" s="251"/>
      <c r="PME200" s="251"/>
      <c r="PMF200" s="251"/>
      <c r="PMG200" s="251"/>
      <c r="PMH200" s="251"/>
      <c r="PMI200" s="251"/>
      <c r="PMJ200" s="251"/>
      <c r="PMK200" s="251"/>
      <c r="PML200" s="251"/>
      <c r="PMM200" s="251"/>
      <c r="PMN200" s="251"/>
      <c r="PMO200" s="251"/>
      <c r="PMP200" s="251"/>
      <c r="PMQ200" s="251"/>
      <c r="PMR200" s="251"/>
      <c r="PMS200" s="251"/>
      <c r="PMT200" s="251"/>
      <c r="PMU200" s="251"/>
      <c r="PMV200" s="251"/>
      <c r="PMW200" s="251"/>
      <c r="PMX200" s="251"/>
      <c r="PMY200" s="251"/>
      <c r="PMZ200" s="251"/>
      <c r="PNA200" s="251"/>
      <c r="PNB200" s="251"/>
      <c r="PNC200" s="251"/>
      <c r="PND200" s="251"/>
      <c r="PNE200" s="251"/>
      <c r="PNF200" s="251"/>
      <c r="PNG200" s="251"/>
      <c r="PNH200" s="251"/>
      <c r="PNI200" s="251"/>
      <c r="PNJ200" s="251"/>
      <c r="PNK200" s="251"/>
      <c r="PNL200" s="251"/>
      <c r="PNM200" s="251"/>
      <c r="PNN200" s="251"/>
      <c r="PNO200" s="251"/>
      <c r="PNP200" s="251"/>
      <c r="PNQ200" s="251"/>
      <c r="PNR200" s="251"/>
      <c r="PNS200" s="251"/>
      <c r="PNT200" s="251"/>
      <c r="PNU200" s="251"/>
      <c r="PNV200" s="251"/>
      <c r="PNW200" s="251"/>
      <c r="PNX200" s="251"/>
      <c r="PNY200" s="251"/>
      <c r="PNZ200" s="251"/>
      <c r="POA200" s="251"/>
      <c r="POB200" s="251"/>
      <c r="POC200" s="251"/>
      <c r="POD200" s="251"/>
      <c r="POE200" s="251"/>
      <c r="POF200" s="251"/>
      <c r="POG200" s="251"/>
      <c r="POH200" s="251"/>
      <c r="POI200" s="251"/>
      <c r="POJ200" s="251"/>
      <c r="POK200" s="251"/>
      <c r="POL200" s="251"/>
      <c r="POM200" s="251"/>
      <c r="PON200" s="251"/>
      <c r="POO200" s="251"/>
      <c r="POP200" s="251"/>
      <c r="POQ200" s="251"/>
      <c r="POR200" s="251"/>
      <c r="POS200" s="251"/>
      <c r="POT200" s="251"/>
      <c r="POU200" s="251"/>
      <c r="POV200" s="251"/>
      <c r="POW200" s="251"/>
      <c r="POX200" s="251"/>
      <c r="POY200" s="251"/>
      <c r="POZ200" s="251"/>
      <c r="PPA200" s="251"/>
      <c r="PPB200" s="251"/>
      <c r="PPC200" s="251"/>
      <c r="PPD200" s="251"/>
      <c r="PPE200" s="251"/>
      <c r="PPF200" s="251"/>
      <c r="PPG200" s="251"/>
      <c r="PPH200" s="251"/>
      <c r="PPI200" s="251"/>
      <c r="PPJ200" s="251"/>
      <c r="PPK200" s="251"/>
      <c r="PPL200" s="251"/>
      <c r="PPM200" s="251"/>
      <c r="PPN200" s="251"/>
      <c r="PPO200" s="251"/>
      <c r="PPP200" s="251"/>
      <c r="PPQ200" s="251"/>
      <c r="PPR200" s="251"/>
      <c r="PPS200" s="251"/>
      <c r="PPT200" s="251"/>
      <c r="PPU200" s="251"/>
      <c r="PPV200" s="251"/>
      <c r="PPW200" s="251"/>
      <c r="PPX200" s="251"/>
      <c r="PPY200" s="251"/>
      <c r="PPZ200" s="251"/>
      <c r="PQA200" s="251"/>
      <c r="PQB200" s="251"/>
      <c r="PQC200" s="251"/>
      <c r="PQD200" s="251"/>
      <c r="PQE200" s="251"/>
      <c r="PQF200" s="251"/>
      <c r="PQG200" s="251"/>
      <c r="PQH200" s="251"/>
      <c r="PQI200" s="251"/>
      <c r="PQJ200" s="251"/>
      <c r="PQK200" s="251"/>
      <c r="PQL200" s="251"/>
      <c r="PQM200" s="251"/>
      <c r="PQN200" s="251"/>
      <c r="PQO200" s="251"/>
      <c r="PQP200" s="251"/>
      <c r="PQQ200" s="251"/>
      <c r="PQR200" s="251"/>
      <c r="PQS200" s="251"/>
      <c r="PQT200" s="251"/>
      <c r="PQU200" s="251"/>
      <c r="PQV200" s="251"/>
      <c r="PQW200" s="251"/>
      <c r="PQX200" s="251"/>
      <c r="PQY200" s="251"/>
      <c r="PQZ200" s="251"/>
      <c r="PRA200" s="251"/>
      <c r="PRB200" s="251"/>
      <c r="PRC200" s="251"/>
      <c r="PRD200" s="251"/>
      <c r="PRE200" s="251"/>
      <c r="PRF200" s="251"/>
      <c r="PRG200" s="251"/>
      <c r="PRH200" s="251"/>
      <c r="PRI200" s="251"/>
      <c r="PRJ200" s="251"/>
      <c r="PRK200" s="251"/>
      <c r="PRL200" s="251"/>
      <c r="PRM200" s="251"/>
      <c r="PRN200" s="251"/>
      <c r="PRO200" s="251"/>
      <c r="PRP200" s="251"/>
      <c r="PRQ200" s="251"/>
      <c r="PRR200" s="251"/>
      <c r="PRS200" s="251"/>
      <c r="PRT200" s="251"/>
      <c r="PRU200" s="251"/>
      <c r="PRV200" s="251"/>
      <c r="PRW200" s="251"/>
      <c r="PRX200" s="251"/>
      <c r="PRY200" s="251"/>
      <c r="PRZ200" s="251"/>
      <c r="PSA200" s="251"/>
      <c r="PSB200" s="251"/>
      <c r="PSC200" s="251"/>
      <c r="PSD200" s="251"/>
      <c r="PSE200" s="251"/>
      <c r="PSF200" s="251"/>
      <c r="PSG200" s="251"/>
      <c r="PSH200" s="251"/>
      <c r="PSI200" s="251"/>
      <c r="PSJ200" s="251"/>
      <c r="PSK200" s="251"/>
      <c r="PSL200" s="251"/>
      <c r="PSM200" s="251"/>
      <c r="PSN200" s="251"/>
      <c r="PSO200" s="251"/>
      <c r="PSP200" s="251"/>
      <c r="PSQ200" s="251"/>
      <c r="PSR200" s="251"/>
      <c r="PSS200" s="251"/>
      <c r="PST200" s="251"/>
      <c r="PSU200" s="251"/>
      <c r="PSV200" s="251"/>
      <c r="PSW200" s="251"/>
      <c r="PSX200" s="251"/>
      <c r="PSY200" s="251"/>
      <c r="PSZ200" s="251"/>
      <c r="PTA200" s="251"/>
      <c r="PTB200" s="251"/>
      <c r="PTC200" s="251"/>
      <c r="PTD200" s="251"/>
      <c r="PTE200" s="251"/>
      <c r="PTF200" s="251"/>
      <c r="PTG200" s="251"/>
      <c r="PTH200" s="251"/>
      <c r="PTI200" s="251"/>
      <c r="PTJ200" s="251"/>
      <c r="PTK200" s="251"/>
      <c r="PTL200" s="251"/>
      <c r="PTM200" s="251"/>
      <c r="PTN200" s="251"/>
      <c r="PTO200" s="251"/>
      <c r="PTP200" s="251"/>
      <c r="PTQ200" s="251"/>
      <c r="PTR200" s="251"/>
      <c r="PTS200" s="251"/>
      <c r="PTT200" s="251"/>
      <c r="PTU200" s="251"/>
      <c r="PTV200" s="251"/>
      <c r="PTW200" s="251"/>
      <c r="PTX200" s="251"/>
      <c r="PTY200" s="251"/>
      <c r="PTZ200" s="251"/>
      <c r="PUA200" s="251"/>
      <c r="PUB200" s="251"/>
      <c r="PUC200" s="251"/>
      <c r="PUD200" s="251"/>
      <c r="PUE200" s="251"/>
      <c r="PUF200" s="251"/>
      <c r="PUG200" s="251"/>
      <c r="PUH200" s="251"/>
      <c r="PUI200" s="251"/>
      <c r="PUJ200" s="251"/>
      <c r="PUK200" s="251"/>
      <c r="PUL200" s="251"/>
      <c r="PUM200" s="251"/>
      <c r="PUN200" s="251"/>
      <c r="PUO200" s="251"/>
      <c r="PUP200" s="251"/>
      <c r="PUQ200" s="251"/>
      <c r="PUR200" s="251"/>
      <c r="PUS200" s="251"/>
      <c r="PUT200" s="251"/>
      <c r="PUU200" s="251"/>
      <c r="PUV200" s="251"/>
      <c r="PUW200" s="251"/>
      <c r="PUX200" s="251"/>
      <c r="PUY200" s="251"/>
      <c r="PUZ200" s="251"/>
      <c r="PVA200" s="251"/>
      <c r="PVB200" s="251"/>
      <c r="PVC200" s="251"/>
      <c r="PVD200" s="251"/>
      <c r="PVE200" s="251"/>
      <c r="PVF200" s="251"/>
      <c r="PVG200" s="251"/>
      <c r="PVH200" s="251"/>
      <c r="PVI200" s="251"/>
      <c r="PVJ200" s="251"/>
      <c r="PVK200" s="251"/>
      <c r="PVL200" s="251"/>
      <c r="PVM200" s="251"/>
      <c r="PVN200" s="251"/>
      <c r="PVO200" s="251"/>
      <c r="PVP200" s="251"/>
      <c r="PVQ200" s="251"/>
      <c r="PVR200" s="251"/>
      <c r="PVS200" s="251"/>
      <c r="PVT200" s="251"/>
      <c r="PVU200" s="251"/>
      <c r="PVV200" s="251"/>
      <c r="PVW200" s="251"/>
      <c r="PVX200" s="251"/>
      <c r="PVY200" s="251"/>
      <c r="PVZ200" s="251"/>
      <c r="PWA200" s="251"/>
      <c r="PWB200" s="251"/>
      <c r="PWC200" s="251"/>
      <c r="PWD200" s="251"/>
      <c r="PWE200" s="251"/>
      <c r="PWF200" s="251"/>
      <c r="PWG200" s="251"/>
      <c r="PWH200" s="251"/>
      <c r="PWI200" s="251"/>
      <c r="PWJ200" s="251"/>
      <c r="PWK200" s="251"/>
      <c r="PWL200" s="251"/>
      <c r="PWM200" s="251"/>
      <c r="PWN200" s="251"/>
      <c r="PWO200" s="251"/>
      <c r="PWP200" s="251"/>
      <c r="PWQ200" s="251"/>
      <c r="PWR200" s="251"/>
      <c r="PWS200" s="251"/>
      <c r="PWT200" s="251"/>
      <c r="PWU200" s="251"/>
      <c r="PWV200" s="251"/>
      <c r="PWW200" s="251"/>
      <c r="PWX200" s="251"/>
      <c r="PWY200" s="251"/>
      <c r="PWZ200" s="251"/>
      <c r="PXA200" s="251"/>
      <c r="PXB200" s="251"/>
      <c r="PXC200" s="251"/>
      <c r="PXD200" s="251"/>
      <c r="PXE200" s="251"/>
      <c r="PXF200" s="251"/>
      <c r="PXG200" s="251"/>
      <c r="PXH200" s="251"/>
      <c r="PXI200" s="251"/>
      <c r="PXJ200" s="251"/>
      <c r="PXK200" s="251"/>
      <c r="PXL200" s="251"/>
      <c r="PXM200" s="251"/>
      <c r="PXN200" s="251"/>
      <c r="PXO200" s="251"/>
      <c r="PXP200" s="251"/>
      <c r="PXQ200" s="251"/>
      <c r="PXR200" s="251"/>
      <c r="PXS200" s="251"/>
      <c r="PXT200" s="251"/>
      <c r="PXU200" s="251"/>
      <c r="PXV200" s="251"/>
      <c r="PXW200" s="251"/>
      <c r="PXX200" s="251"/>
      <c r="PXY200" s="251"/>
      <c r="PXZ200" s="251"/>
      <c r="PYA200" s="251"/>
      <c r="PYB200" s="251"/>
      <c r="PYC200" s="251"/>
      <c r="PYD200" s="251"/>
      <c r="PYE200" s="251"/>
      <c r="PYF200" s="251"/>
      <c r="PYG200" s="251"/>
      <c r="PYH200" s="251"/>
      <c r="PYI200" s="251"/>
      <c r="PYJ200" s="251"/>
      <c r="PYK200" s="251"/>
      <c r="PYL200" s="251"/>
      <c r="PYM200" s="251"/>
      <c r="PYN200" s="251"/>
      <c r="PYO200" s="251"/>
      <c r="PYP200" s="251"/>
      <c r="PYQ200" s="251"/>
      <c r="PYR200" s="251"/>
      <c r="PYS200" s="251"/>
      <c r="PYT200" s="251"/>
      <c r="PYU200" s="251"/>
      <c r="PYV200" s="251"/>
      <c r="PYW200" s="251"/>
      <c r="PYX200" s="251"/>
      <c r="PYY200" s="251"/>
      <c r="PYZ200" s="251"/>
      <c r="PZA200" s="251"/>
      <c r="PZB200" s="251"/>
      <c r="PZC200" s="251"/>
      <c r="PZD200" s="251"/>
      <c r="PZE200" s="251"/>
      <c r="PZF200" s="251"/>
      <c r="PZG200" s="251"/>
      <c r="PZH200" s="251"/>
      <c r="PZI200" s="251"/>
      <c r="PZJ200" s="251"/>
      <c r="PZK200" s="251"/>
      <c r="PZL200" s="251"/>
      <c r="PZM200" s="251"/>
      <c r="PZN200" s="251"/>
      <c r="PZO200" s="251"/>
      <c r="PZP200" s="251"/>
      <c r="PZQ200" s="251"/>
      <c r="PZR200" s="251"/>
      <c r="PZS200" s="251"/>
      <c r="PZT200" s="251"/>
      <c r="PZU200" s="251"/>
      <c r="PZV200" s="251"/>
      <c r="PZW200" s="251"/>
      <c r="PZX200" s="251"/>
      <c r="PZY200" s="251"/>
      <c r="PZZ200" s="251"/>
      <c r="QAA200" s="251"/>
      <c r="QAB200" s="251"/>
      <c r="QAC200" s="251"/>
      <c r="QAD200" s="251"/>
      <c r="QAE200" s="251"/>
      <c r="QAF200" s="251"/>
      <c r="QAG200" s="251"/>
      <c r="QAH200" s="251"/>
      <c r="QAI200" s="251"/>
      <c r="QAJ200" s="251"/>
      <c r="QAK200" s="251"/>
      <c r="QAL200" s="251"/>
      <c r="QAM200" s="251"/>
      <c r="QAN200" s="251"/>
      <c r="QAO200" s="251"/>
      <c r="QAP200" s="251"/>
      <c r="QAQ200" s="251"/>
      <c r="QAR200" s="251"/>
      <c r="QAS200" s="251"/>
      <c r="QAT200" s="251"/>
      <c r="QAU200" s="251"/>
      <c r="QAV200" s="251"/>
      <c r="QAW200" s="251"/>
      <c r="QAX200" s="251"/>
      <c r="QAY200" s="251"/>
      <c r="QAZ200" s="251"/>
      <c r="QBA200" s="251"/>
      <c r="QBB200" s="251"/>
      <c r="QBC200" s="251"/>
      <c r="QBD200" s="251"/>
      <c r="QBE200" s="251"/>
      <c r="QBF200" s="251"/>
      <c r="QBG200" s="251"/>
      <c r="QBH200" s="251"/>
      <c r="QBI200" s="251"/>
      <c r="QBJ200" s="251"/>
      <c r="QBK200" s="251"/>
      <c r="QBL200" s="251"/>
      <c r="QBM200" s="251"/>
      <c r="QBN200" s="251"/>
      <c r="QBO200" s="251"/>
      <c r="QBP200" s="251"/>
      <c r="QBQ200" s="251"/>
      <c r="QBR200" s="251"/>
      <c r="QBS200" s="251"/>
      <c r="QBT200" s="251"/>
      <c r="QBU200" s="251"/>
      <c r="QBV200" s="251"/>
      <c r="QBW200" s="251"/>
      <c r="QBX200" s="251"/>
      <c r="QBY200" s="251"/>
      <c r="QBZ200" s="251"/>
      <c r="QCA200" s="251"/>
      <c r="QCB200" s="251"/>
      <c r="QCC200" s="251"/>
      <c r="QCD200" s="251"/>
      <c r="QCE200" s="251"/>
      <c r="QCF200" s="251"/>
      <c r="QCG200" s="251"/>
      <c r="QCH200" s="251"/>
      <c r="QCI200" s="251"/>
      <c r="QCJ200" s="251"/>
      <c r="QCK200" s="251"/>
      <c r="QCL200" s="251"/>
      <c r="QCM200" s="251"/>
      <c r="QCN200" s="251"/>
      <c r="QCO200" s="251"/>
      <c r="QCP200" s="251"/>
      <c r="QCQ200" s="251"/>
      <c r="QCR200" s="251"/>
      <c r="QCS200" s="251"/>
      <c r="QCT200" s="251"/>
      <c r="QCU200" s="251"/>
      <c r="QCV200" s="251"/>
      <c r="QCW200" s="251"/>
      <c r="QCX200" s="251"/>
      <c r="QCY200" s="251"/>
      <c r="QCZ200" s="251"/>
      <c r="QDA200" s="251"/>
      <c r="QDB200" s="251"/>
      <c r="QDC200" s="251"/>
      <c r="QDD200" s="251"/>
      <c r="QDE200" s="251"/>
      <c r="QDF200" s="251"/>
      <c r="QDG200" s="251"/>
      <c r="QDH200" s="251"/>
      <c r="QDI200" s="251"/>
      <c r="QDJ200" s="251"/>
      <c r="QDK200" s="251"/>
      <c r="QDL200" s="251"/>
      <c r="QDM200" s="251"/>
      <c r="QDN200" s="251"/>
      <c r="QDO200" s="251"/>
      <c r="QDP200" s="251"/>
      <c r="QDQ200" s="251"/>
      <c r="QDR200" s="251"/>
      <c r="QDS200" s="251"/>
      <c r="QDT200" s="251"/>
      <c r="QDU200" s="251"/>
      <c r="QDV200" s="251"/>
      <c r="QDW200" s="251"/>
      <c r="QDX200" s="251"/>
      <c r="QDY200" s="251"/>
      <c r="QDZ200" s="251"/>
      <c r="QEA200" s="251"/>
      <c r="QEB200" s="251"/>
      <c r="QEC200" s="251"/>
      <c r="QED200" s="251"/>
      <c r="QEE200" s="251"/>
      <c r="QEF200" s="251"/>
      <c r="QEG200" s="251"/>
      <c r="QEH200" s="251"/>
      <c r="QEI200" s="251"/>
      <c r="QEJ200" s="251"/>
      <c r="QEK200" s="251"/>
      <c r="QEL200" s="251"/>
      <c r="QEM200" s="251"/>
      <c r="QEN200" s="251"/>
      <c r="QEO200" s="251"/>
      <c r="QEP200" s="251"/>
      <c r="QEQ200" s="251"/>
      <c r="QER200" s="251"/>
      <c r="QES200" s="251"/>
      <c r="QET200" s="251"/>
      <c r="QEU200" s="251"/>
      <c r="QEV200" s="251"/>
      <c r="QEW200" s="251"/>
      <c r="QEX200" s="251"/>
      <c r="QEY200" s="251"/>
      <c r="QEZ200" s="251"/>
      <c r="QFA200" s="251"/>
      <c r="QFB200" s="251"/>
      <c r="QFC200" s="251"/>
      <c r="QFD200" s="251"/>
      <c r="QFE200" s="251"/>
      <c r="QFF200" s="251"/>
      <c r="QFG200" s="251"/>
      <c r="QFH200" s="251"/>
      <c r="QFI200" s="251"/>
      <c r="QFJ200" s="251"/>
      <c r="QFK200" s="251"/>
      <c r="QFL200" s="251"/>
      <c r="QFM200" s="251"/>
      <c r="QFN200" s="251"/>
      <c r="QFO200" s="251"/>
      <c r="QFP200" s="251"/>
      <c r="QFQ200" s="251"/>
      <c r="QFR200" s="251"/>
      <c r="QFS200" s="251"/>
      <c r="QFT200" s="251"/>
      <c r="QFU200" s="251"/>
      <c r="QFV200" s="251"/>
      <c r="QFW200" s="251"/>
      <c r="QFX200" s="251"/>
      <c r="QFY200" s="251"/>
      <c r="QFZ200" s="251"/>
      <c r="QGA200" s="251"/>
      <c r="QGB200" s="251"/>
      <c r="QGC200" s="251"/>
      <c r="QGD200" s="251"/>
      <c r="QGE200" s="251"/>
      <c r="QGF200" s="251"/>
      <c r="QGG200" s="251"/>
      <c r="QGH200" s="251"/>
      <c r="QGI200" s="251"/>
      <c r="QGJ200" s="251"/>
      <c r="QGK200" s="251"/>
      <c r="QGL200" s="251"/>
      <c r="QGM200" s="251"/>
      <c r="QGN200" s="251"/>
      <c r="QGO200" s="251"/>
      <c r="QGP200" s="251"/>
      <c r="QGQ200" s="251"/>
      <c r="QGR200" s="251"/>
      <c r="QGS200" s="251"/>
      <c r="QGT200" s="251"/>
      <c r="QGU200" s="251"/>
      <c r="QGV200" s="251"/>
      <c r="QGW200" s="251"/>
      <c r="QGX200" s="251"/>
      <c r="QGY200" s="251"/>
      <c r="QGZ200" s="251"/>
      <c r="QHA200" s="251"/>
      <c r="QHB200" s="251"/>
      <c r="QHC200" s="251"/>
      <c r="QHD200" s="251"/>
      <c r="QHE200" s="251"/>
      <c r="QHF200" s="251"/>
      <c r="QHG200" s="251"/>
      <c r="QHH200" s="251"/>
      <c r="QHI200" s="251"/>
      <c r="QHJ200" s="251"/>
      <c r="QHK200" s="251"/>
      <c r="QHL200" s="251"/>
      <c r="QHM200" s="251"/>
      <c r="QHN200" s="251"/>
      <c r="QHO200" s="251"/>
      <c r="QHP200" s="251"/>
      <c r="QHQ200" s="251"/>
      <c r="QHR200" s="251"/>
      <c r="QHS200" s="251"/>
      <c r="QHT200" s="251"/>
      <c r="QHU200" s="251"/>
      <c r="QHV200" s="251"/>
      <c r="QHW200" s="251"/>
      <c r="QHX200" s="251"/>
      <c r="QHY200" s="251"/>
      <c r="QHZ200" s="251"/>
      <c r="QIA200" s="251"/>
      <c r="QIB200" s="251"/>
      <c r="QIC200" s="251"/>
      <c r="QID200" s="251"/>
      <c r="QIE200" s="251"/>
      <c r="QIF200" s="251"/>
      <c r="QIG200" s="251"/>
      <c r="QIH200" s="251"/>
      <c r="QII200" s="251"/>
      <c r="QIJ200" s="251"/>
      <c r="QIK200" s="251"/>
      <c r="QIL200" s="251"/>
      <c r="QIM200" s="251"/>
      <c r="QIN200" s="251"/>
      <c r="QIO200" s="251"/>
      <c r="QIP200" s="251"/>
      <c r="QIQ200" s="251"/>
      <c r="QIR200" s="251"/>
      <c r="QIS200" s="251"/>
      <c r="QIT200" s="251"/>
      <c r="QIU200" s="251"/>
      <c r="QIV200" s="251"/>
      <c r="QIW200" s="251"/>
      <c r="QIX200" s="251"/>
      <c r="QIY200" s="251"/>
      <c r="QIZ200" s="251"/>
      <c r="QJA200" s="251"/>
      <c r="QJB200" s="251"/>
      <c r="QJC200" s="251"/>
      <c r="QJD200" s="251"/>
      <c r="QJE200" s="251"/>
      <c r="QJF200" s="251"/>
      <c r="QJG200" s="251"/>
      <c r="QJH200" s="251"/>
      <c r="QJI200" s="251"/>
      <c r="QJJ200" s="251"/>
      <c r="QJK200" s="251"/>
      <c r="QJL200" s="251"/>
      <c r="QJM200" s="251"/>
      <c r="QJN200" s="251"/>
      <c r="QJO200" s="251"/>
      <c r="QJP200" s="251"/>
      <c r="QJQ200" s="251"/>
      <c r="QJR200" s="251"/>
      <c r="QJS200" s="251"/>
      <c r="QJT200" s="251"/>
      <c r="QJU200" s="251"/>
      <c r="QJV200" s="251"/>
      <c r="QJW200" s="251"/>
      <c r="QJX200" s="251"/>
      <c r="QJY200" s="251"/>
      <c r="QJZ200" s="251"/>
      <c r="QKA200" s="251"/>
      <c r="QKB200" s="251"/>
      <c r="QKC200" s="251"/>
      <c r="QKD200" s="251"/>
      <c r="QKE200" s="251"/>
      <c r="QKF200" s="251"/>
      <c r="QKG200" s="251"/>
      <c r="QKH200" s="251"/>
      <c r="QKI200" s="251"/>
      <c r="QKJ200" s="251"/>
      <c r="QKK200" s="251"/>
      <c r="QKL200" s="251"/>
      <c r="QKM200" s="251"/>
      <c r="QKN200" s="251"/>
      <c r="QKO200" s="251"/>
      <c r="QKP200" s="251"/>
      <c r="QKQ200" s="251"/>
      <c r="QKR200" s="251"/>
      <c r="QKS200" s="251"/>
      <c r="QKT200" s="251"/>
      <c r="QKU200" s="251"/>
      <c r="QKV200" s="251"/>
      <c r="QKW200" s="251"/>
      <c r="QKX200" s="251"/>
      <c r="QKY200" s="251"/>
      <c r="QKZ200" s="251"/>
      <c r="QLA200" s="251"/>
      <c r="QLB200" s="251"/>
      <c r="QLC200" s="251"/>
      <c r="QLD200" s="251"/>
      <c r="QLE200" s="251"/>
      <c r="QLF200" s="251"/>
      <c r="QLG200" s="251"/>
      <c r="QLH200" s="251"/>
      <c r="QLI200" s="251"/>
      <c r="QLJ200" s="251"/>
      <c r="QLK200" s="251"/>
      <c r="QLL200" s="251"/>
      <c r="QLM200" s="251"/>
      <c r="QLN200" s="251"/>
      <c r="QLO200" s="251"/>
      <c r="QLP200" s="251"/>
      <c r="QLQ200" s="251"/>
      <c r="QLR200" s="251"/>
      <c r="QLS200" s="251"/>
      <c r="QLT200" s="251"/>
      <c r="QLU200" s="251"/>
      <c r="QLV200" s="251"/>
      <c r="QLW200" s="251"/>
      <c r="QLX200" s="251"/>
      <c r="QLY200" s="251"/>
      <c r="QLZ200" s="251"/>
      <c r="QMA200" s="251"/>
      <c r="QMB200" s="251"/>
      <c r="QMC200" s="251"/>
      <c r="QMD200" s="251"/>
      <c r="QME200" s="251"/>
      <c r="QMF200" s="251"/>
      <c r="QMG200" s="251"/>
      <c r="QMH200" s="251"/>
      <c r="QMI200" s="251"/>
      <c r="QMJ200" s="251"/>
      <c r="QMK200" s="251"/>
      <c r="QML200" s="251"/>
      <c r="QMM200" s="251"/>
      <c r="QMN200" s="251"/>
      <c r="QMO200" s="251"/>
      <c r="QMP200" s="251"/>
      <c r="QMQ200" s="251"/>
      <c r="QMR200" s="251"/>
      <c r="QMS200" s="251"/>
      <c r="QMT200" s="251"/>
      <c r="QMU200" s="251"/>
      <c r="QMV200" s="251"/>
      <c r="QMW200" s="251"/>
      <c r="QMX200" s="251"/>
      <c r="QMY200" s="251"/>
      <c r="QMZ200" s="251"/>
      <c r="QNA200" s="251"/>
      <c r="QNB200" s="251"/>
      <c r="QNC200" s="251"/>
      <c r="QND200" s="251"/>
      <c r="QNE200" s="251"/>
      <c r="QNF200" s="251"/>
      <c r="QNG200" s="251"/>
      <c r="QNH200" s="251"/>
      <c r="QNI200" s="251"/>
      <c r="QNJ200" s="251"/>
      <c r="QNK200" s="251"/>
      <c r="QNL200" s="251"/>
      <c r="QNM200" s="251"/>
      <c r="QNN200" s="251"/>
      <c r="QNO200" s="251"/>
      <c r="QNP200" s="251"/>
      <c r="QNQ200" s="251"/>
      <c r="QNR200" s="251"/>
      <c r="QNS200" s="251"/>
      <c r="QNT200" s="251"/>
      <c r="QNU200" s="251"/>
      <c r="QNV200" s="251"/>
      <c r="QNW200" s="251"/>
      <c r="QNX200" s="251"/>
      <c r="QNY200" s="251"/>
      <c r="QNZ200" s="251"/>
      <c r="QOA200" s="251"/>
      <c r="QOB200" s="251"/>
      <c r="QOC200" s="251"/>
      <c r="QOD200" s="251"/>
      <c r="QOE200" s="251"/>
      <c r="QOF200" s="251"/>
      <c r="QOG200" s="251"/>
      <c r="QOH200" s="251"/>
      <c r="QOI200" s="251"/>
      <c r="QOJ200" s="251"/>
      <c r="QOK200" s="251"/>
      <c r="QOL200" s="251"/>
      <c r="QOM200" s="251"/>
      <c r="QON200" s="251"/>
      <c r="QOO200" s="251"/>
      <c r="QOP200" s="251"/>
      <c r="QOQ200" s="251"/>
      <c r="QOR200" s="251"/>
      <c r="QOS200" s="251"/>
      <c r="QOT200" s="251"/>
      <c r="QOU200" s="251"/>
      <c r="QOV200" s="251"/>
      <c r="QOW200" s="251"/>
      <c r="QOX200" s="251"/>
      <c r="QOY200" s="251"/>
      <c r="QOZ200" s="251"/>
      <c r="QPA200" s="251"/>
      <c r="QPB200" s="251"/>
      <c r="QPC200" s="251"/>
      <c r="QPD200" s="251"/>
      <c r="QPE200" s="251"/>
      <c r="QPF200" s="251"/>
      <c r="QPG200" s="251"/>
      <c r="QPH200" s="251"/>
      <c r="QPI200" s="251"/>
      <c r="QPJ200" s="251"/>
      <c r="QPK200" s="251"/>
      <c r="QPL200" s="251"/>
      <c r="QPM200" s="251"/>
      <c r="QPN200" s="251"/>
      <c r="QPO200" s="251"/>
      <c r="QPP200" s="251"/>
      <c r="QPQ200" s="251"/>
      <c r="QPR200" s="251"/>
      <c r="QPS200" s="251"/>
      <c r="QPT200" s="251"/>
      <c r="QPU200" s="251"/>
      <c r="QPV200" s="251"/>
      <c r="QPW200" s="251"/>
      <c r="QPX200" s="251"/>
      <c r="QPY200" s="251"/>
      <c r="QPZ200" s="251"/>
      <c r="QQA200" s="251"/>
      <c r="QQB200" s="251"/>
      <c r="QQC200" s="251"/>
      <c r="QQD200" s="251"/>
      <c r="QQE200" s="251"/>
      <c r="QQF200" s="251"/>
      <c r="QQG200" s="251"/>
      <c r="QQH200" s="251"/>
      <c r="QQI200" s="251"/>
      <c r="QQJ200" s="251"/>
      <c r="QQK200" s="251"/>
      <c r="QQL200" s="251"/>
      <c r="QQM200" s="251"/>
      <c r="QQN200" s="251"/>
      <c r="QQO200" s="251"/>
      <c r="QQP200" s="251"/>
      <c r="QQQ200" s="251"/>
      <c r="QQR200" s="251"/>
      <c r="QQS200" s="251"/>
      <c r="QQT200" s="251"/>
      <c r="QQU200" s="251"/>
      <c r="QQV200" s="251"/>
      <c r="QQW200" s="251"/>
      <c r="QQX200" s="251"/>
      <c r="QQY200" s="251"/>
      <c r="QQZ200" s="251"/>
      <c r="QRA200" s="251"/>
      <c r="QRB200" s="251"/>
      <c r="QRC200" s="251"/>
      <c r="QRD200" s="251"/>
      <c r="QRE200" s="251"/>
      <c r="QRF200" s="251"/>
      <c r="QRG200" s="251"/>
      <c r="QRH200" s="251"/>
      <c r="QRI200" s="251"/>
      <c r="QRJ200" s="251"/>
      <c r="QRK200" s="251"/>
      <c r="QRL200" s="251"/>
      <c r="QRM200" s="251"/>
      <c r="QRN200" s="251"/>
      <c r="QRO200" s="251"/>
      <c r="QRP200" s="251"/>
      <c r="QRQ200" s="251"/>
      <c r="QRR200" s="251"/>
      <c r="QRS200" s="251"/>
      <c r="QRT200" s="251"/>
      <c r="QRU200" s="251"/>
      <c r="QRV200" s="251"/>
      <c r="QRW200" s="251"/>
      <c r="QRX200" s="251"/>
      <c r="QRY200" s="251"/>
      <c r="QRZ200" s="251"/>
      <c r="QSA200" s="251"/>
      <c r="QSB200" s="251"/>
      <c r="QSC200" s="251"/>
      <c r="QSD200" s="251"/>
      <c r="QSE200" s="251"/>
      <c r="QSF200" s="251"/>
      <c r="QSG200" s="251"/>
      <c r="QSH200" s="251"/>
      <c r="QSI200" s="251"/>
      <c r="QSJ200" s="251"/>
      <c r="QSK200" s="251"/>
      <c r="QSL200" s="251"/>
      <c r="QSM200" s="251"/>
      <c r="QSN200" s="251"/>
      <c r="QSO200" s="251"/>
      <c r="QSP200" s="251"/>
      <c r="QSQ200" s="251"/>
      <c r="QSR200" s="251"/>
      <c r="QSS200" s="251"/>
      <c r="QST200" s="251"/>
      <c r="QSU200" s="251"/>
      <c r="QSV200" s="251"/>
      <c r="QSW200" s="251"/>
      <c r="QSX200" s="251"/>
      <c r="QSY200" s="251"/>
      <c r="QSZ200" s="251"/>
      <c r="QTA200" s="251"/>
      <c r="QTB200" s="251"/>
      <c r="QTC200" s="251"/>
      <c r="QTD200" s="251"/>
      <c r="QTE200" s="251"/>
      <c r="QTF200" s="251"/>
      <c r="QTG200" s="251"/>
      <c r="QTH200" s="251"/>
      <c r="QTI200" s="251"/>
      <c r="QTJ200" s="251"/>
      <c r="QTK200" s="251"/>
      <c r="QTL200" s="251"/>
      <c r="QTM200" s="251"/>
      <c r="QTN200" s="251"/>
      <c r="QTO200" s="251"/>
      <c r="QTP200" s="251"/>
      <c r="QTQ200" s="251"/>
      <c r="QTR200" s="251"/>
      <c r="QTS200" s="251"/>
      <c r="QTT200" s="251"/>
      <c r="QTU200" s="251"/>
      <c r="QTV200" s="251"/>
      <c r="QTW200" s="251"/>
      <c r="QTX200" s="251"/>
      <c r="QTY200" s="251"/>
      <c r="QTZ200" s="251"/>
      <c r="QUA200" s="251"/>
      <c r="QUB200" s="251"/>
      <c r="QUC200" s="251"/>
      <c r="QUD200" s="251"/>
      <c r="QUE200" s="251"/>
      <c r="QUF200" s="251"/>
      <c r="QUG200" s="251"/>
      <c r="QUH200" s="251"/>
      <c r="QUI200" s="251"/>
      <c r="QUJ200" s="251"/>
      <c r="QUK200" s="251"/>
      <c r="QUL200" s="251"/>
      <c r="QUM200" s="251"/>
      <c r="QUN200" s="251"/>
      <c r="QUO200" s="251"/>
      <c r="QUP200" s="251"/>
      <c r="QUQ200" s="251"/>
      <c r="QUR200" s="251"/>
      <c r="QUS200" s="251"/>
      <c r="QUT200" s="251"/>
      <c r="QUU200" s="251"/>
      <c r="QUV200" s="251"/>
      <c r="QUW200" s="251"/>
      <c r="QUX200" s="251"/>
      <c r="QUY200" s="251"/>
      <c r="QUZ200" s="251"/>
      <c r="QVA200" s="251"/>
      <c r="QVB200" s="251"/>
      <c r="QVC200" s="251"/>
      <c r="QVD200" s="251"/>
      <c r="QVE200" s="251"/>
      <c r="QVF200" s="251"/>
      <c r="QVG200" s="251"/>
      <c r="QVH200" s="251"/>
      <c r="QVI200" s="251"/>
      <c r="QVJ200" s="251"/>
      <c r="QVK200" s="251"/>
      <c r="QVL200" s="251"/>
      <c r="QVM200" s="251"/>
      <c r="QVN200" s="251"/>
      <c r="QVO200" s="251"/>
      <c r="QVP200" s="251"/>
      <c r="QVQ200" s="251"/>
      <c r="QVR200" s="251"/>
      <c r="QVS200" s="251"/>
      <c r="QVT200" s="251"/>
      <c r="QVU200" s="251"/>
      <c r="QVV200" s="251"/>
      <c r="QVW200" s="251"/>
      <c r="QVX200" s="251"/>
      <c r="QVY200" s="251"/>
      <c r="QVZ200" s="251"/>
      <c r="QWA200" s="251"/>
      <c r="QWB200" s="251"/>
      <c r="QWC200" s="251"/>
      <c r="QWD200" s="251"/>
      <c r="QWE200" s="251"/>
      <c r="QWF200" s="251"/>
      <c r="QWG200" s="251"/>
      <c r="QWH200" s="251"/>
      <c r="QWI200" s="251"/>
      <c r="QWJ200" s="251"/>
      <c r="QWK200" s="251"/>
      <c r="QWL200" s="251"/>
      <c r="QWM200" s="251"/>
      <c r="QWN200" s="251"/>
      <c r="QWO200" s="251"/>
      <c r="QWP200" s="251"/>
      <c r="QWQ200" s="251"/>
      <c r="QWR200" s="251"/>
      <c r="QWS200" s="251"/>
      <c r="QWT200" s="251"/>
      <c r="QWU200" s="251"/>
      <c r="QWV200" s="251"/>
      <c r="QWW200" s="251"/>
      <c r="QWX200" s="251"/>
      <c r="QWY200" s="251"/>
      <c r="QWZ200" s="251"/>
      <c r="QXA200" s="251"/>
      <c r="QXB200" s="251"/>
      <c r="QXC200" s="251"/>
      <c r="QXD200" s="251"/>
      <c r="QXE200" s="251"/>
      <c r="QXF200" s="251"/>
      <c r="QXG200" s="251"/>
      <c r="QXH200" s="251"/>
      <c r="QXI200" s="251"/>
      <c r="QXJ200" s="251"/>
      <c r="QXK200" s="251"/>
      <c r="QXL200" s="251"/>
      <c r="QXM200" s="251"/>
      <c r="QXN200" s="251"/>
      <c r="QXO200" s="251"/>
      <c r="QXP200" s="251"/>
      <c r="QXQ200" s="251"/>
      <c r="QXR200" s="251"/>
      <c r="QXS200" s="251"/>
      <c r="QXT200" s="251"/>
      <c r="QXU200" s="251"/>
      <c r="QXV200" s="251"/>
      <c r="QXW200" s="251"/>
      <c r="QXX200" s="251"/>
      <c r="QXY200" s="251"/>
      <c r="QXZ200" s="251"/>
      <c r="QYA200" s="251"/>
      <c r="QYB200" s="251"/>
      <c r="QYC200" s="251"/>
      <c r="QYD200" s="251"/>
      <c r="QYE200" s="251"/>
      <c r="QYF200" s="251"/>
      <c r="QYG200" s="251"/>
      <c r="QYH200" s="251"/>
      <c r="QYI200" s="251"/>
      <c r="QYJ200" s="251"/>
      <c r="QYK200" s="251"/>
      <c r="QYL200" s="251"/>
      <c r="QYM200" s="251"/>
      <c r="QYN200" s="251"/>
      <c r="QYO200" s="251"/>
      <c r="QYP200" s="251"/>
      <c r="QYQ200" s="251"/>
      <c r="QYR200" s="251"/>
      <c r="QYS200" s="251"/>
      <c r="QYT200" s="251"/>
      <c r="QYU200" s="251"/>
      <c r="QYV200" s="251"/>
      <c r="QYW200" s="251"/>
      <c r="QYX200" s="251"/>
      <c r="QYY200" s="251"/>
      <c r="QYZ200" s="251"/>
      <c r="QZA200" s="251"/>
      <c r="QZB200" s="251"/>
      <c r="QZC200" s="251"/>
      <c r="QZD200" s="251"/>
      <c r="QZE200" s="251"/>
      <c r="QZF200" s="251"/>
      <c r="QZG200" s="251"/>
      <c r="QZH200" s="251"/>
      <c r="QZI200" s="251"/>
      <c r="QZJ200" s="251"/>
      <c r="QZK200" s="251"/>
      <c r="QZL200" s="251"/>
      <c r="QZM200" s="251"/>
      <c r="QZN200" s="251"/>
      <c r="QZO200" s="251"/>
      <c r="QZP200" s="251"/>
      <c r="QZQ200" s="251"/>
      <c r="QZR200" s="251"/>
      <c r="QZS200" s="251"/>
      <c r="QZT200" s="251"/>
      <c r="QZU200" s="251"/>
      <c r="QZV200" s="251"/>
      <c r="QZW200" s="251"/>
      <c r="QZX200" s="251"/>
      <c r="QZY200" s="251"/>
      <c r="QZZ200" s="251"/>
      <c r="RAA200" s="251"/>
      <c r="RAB200" s="251"/>
      <c r="RAC200" s="251"/>
      <c r="RAD200" s="251"/>
      <c r="RAE200" s="251"/>
      <c r="RAF200" s="251"/>
      <c r="RAG200" s="251"/>
      <c r="RAH200" s="251"/>
      <c r="RAI200" s="251"/>
      <c r="RAJ200" s="251"/>
      <c r="RAK200" s="251"/>
      <c r="RAL200" s="251"/>
      <c r="RAM200" s="251"/>
      <c r="RAN200" s="251"/>
      <c r="RAO200" s="251"/>
      <c r="RAP200" s="251"/>
      <c r="RAQ200" s="251"/>
      <c r="RAR200" s="251"/>
      <c r="RAS200" s="251"/>
      <c r="RAT200" s="251"/>
      <c r="RAU200" s="251"/>
      <c r="RAV200" s="251"/>
      <c r="RAW200" s="251"/>
      <c r="RAX200" s="251"/>
      <c r="RAY200" s="251"/>
      <c r="RAZ200" s="251"/>
      <c r="RBA200" s="251"/>
      <c r="RBB200" s="251"/>
      <c r="RBC200" s="251"/>
      <c r="RBD200" s="251"/>
      <c r="RBE200" s="251"/>
      <c r="RBF200" s="251"/>
      <c r="RBG200" s="251"/>
      <c r="RBH200" s="251"/>
      <c r="RBI200" s="251"/>
      <c r="RBJ200" s="251"/>
      <c r="RBK200" s="251"/>
      <c r="RBL200" s="251"/>
      <c r="RBM200" s="251"/>
      <c r="RBN200" s="251"/>
      <c r="RBO200" s="251"/>
      <c r="RBP200" s="251"/>
      <c r="RBQ200" s="251"/>
      <c r="RBR200" s="251"/>
      <c r="RBS200" s="251"/>
      <c r="RBT200" s="251"/>
      <c r="RBU200" s="251"/>
      <c r="RBV200" s="251"/>
      <c r="RBW200" s="251"/>
      <c r="RBX200" s="251"/>
      <c r="RBY200" s="251"/>
      <c r="RBZ200" s="251"/>
      <c r="RCA200" s="251"/>
      <c r="RCB200" s="251"/>
      <c r="RCC200" s="251"/>
      <c r="RCD200" s="251"/>
      <c r="RCE200" s="251"/>
      <c r="RCF200" s="251"/>
      <c r="RCG200" s="251"/>
      <c r="RCH200" s="251"/>
      <c r="RCI200" s="251"/>
      <c r="RCJ200" s="251"/>
      <c r="RCK200" s="251"/>
      <c r="RCL200" s="251"/>
      <c r="RCM200" s="251"/>
      <c r="RCN200" s="251"/>
      <c r="RCO200" s="251"/>
      <c r="RCP200" s="251"/>
      <c r="RCQ200" s="251"/>
      <c r="RCR200" s="251"/>
      <c r="RCS200" s="251"/>
      <c r="RCT200" s="251"/>
      <c r="RCU200" s="251"/>
      <c r="RCV200" s="251"/>
      <c r="RCW200" s="251"/>
      <c r="RCX200" s="251"/>
      <c r="RCY200" s="251"/>
      <c r="RCZ200" s="251"/>
      <c r="RDA200" s="251"/>
      <c r="RDB200" s="251"/>
      <c r="RDC200" s="251"/>
      <c r="RDD200" s="251"/>
      <c r="RDE200" s="251"/>
      <c r="RDF200" s="251"/>
      <c r="RDG200" s="251"/>
      <c r="RDH200" s="251"/>
      <c r="RDI200" s="251"/>
      <c r="RDJ200" s="251"/>
      <c r="RDK200" s="251"/>
      <c r="RDL200" s="251"/>
      <c r="RDM200" s="251"/>
      <c r="RDN200" s="251"/>
      <c r="RDO200" s="251"/>
      <c r="RDP200" s="251"/>
      <c r="RDQ200" s="251"/>
      <c r="RDR200" s="251"/>
      <c r="RDS200" s="251"/>
      <c r="RDT200" s="251"/>
      <c r="RDU200" s="251"/>
      <c r="RDV200" s="251"/>
      <c r="RDW200" s="251"/>
      <c r="RDX200" s="251"/>
      <c r="RDY200" s="251"/>
      <c r="RDZ200" s="251"/>
      <c r="REA200" s="251"/>
      <c r="REB200" s="251"/>
      <c r="REC200" s="251"/>
      <c r="RED200" s="251"/>
      <c r="REE200" s="251"/>
      <c r="REF200" s="251"/>
      <c r="REG200" s="251"/>
      <c r="REH200" s="251"/>
      <c r="REI200" s="251"/>
      <c r="REJ200" s="251"/>
      <c r="REK200" s="251"/>
      <c r="REL200" s="251"/>
      <c r="REM200" s="251"/>
      <c r="REN200" s="251"/>
      <c r="REO200" s="251"/>
      <c r="REP200" s="251"/>
      <c r="REQ200" s="251"/>
      <c r="RER200" s="251"/>
      <c r="RES200" s="251"/>
      <c r="RET200" s="251"/>
      <c r="REU200" s="251"/>
      <c r="REV200" s="251"/>
      <c r="REW200" s="251"/>
      <c r="REX200" s="251"/>
      <c r="REY200" s="251"/>
      <c r="REZ200" s="251"/>
      <c r="RFA200" s="251"/>
      <c r="RFB200" s="251"/>
      <c r="RFC200" s="251"/>
      <c r="RFD200" s="251"/>
      <c r="RFE200" s="251"/>
      <c r="RFF200" s="251"/>
      <c r="RFG200" s="251"/>
      <c r="RFH200" s="251"/>
      <c r="RFI200" s="251"/>
      <c r="RFJ200" s="251"/>
      <c r="RFK200" s="251"/>
      <c r="RFL200" s="251"/>
      <c r="RFM200" s="251"/>
      <c r="RFN200" s="251"/>
      <c r="RFO200" s="251"/>
      <c r="RFP200" s="251"/>
      <c r="RFQ200" s="251"/>
      <c r="RFR200" s="251"/>
      <c r="RFS200" s="251"/>
      <c r="RFT200" s="251"/>
      <c r="RFU200" s="251"/>
      <c r="RFV200" s="251"/>
      <c r="RFW200" s="251"/>
      <c r="RFX200" s="251"/>
      <c r="RFY200" s="251"/>
      <c r="RFZ200" s="251"/>
      <c r="RGA200" s="251"/>
      <c r="RGB200" s="251"/>
      <c r="RGC200" s="251"/>
      <c r="RGD200" s="251"/>
      <c r="RGE200" s="251"/>
      <c r="RGF200" s="251"/>
      <c r="RGG200" s="251"/>
      <c r="RGH200" s="251"/>
      <c r="RGI200" s="251"/>
      <c r="RGJ200" s="251"/>
      <c r="RGK200" s="251"/>
      <c r="RGL200" s="251"/>
      <c r="RGM200" s="251"/>
      <c r="RGN200" s="251"/>
      <c r="RGO200" s="251"/>
      <c r="RGP200" s="251"/>
      <c r="RGQ200" s="251"/>
      <c r="RGR200" s="251"/>
      <c r="RGS200" s="251"/>
      <c r="RGT200" s="251"/>
      <c r="RGU200" s="251"/>
      <c r="RGV200" s="251"/>
      <c r="RGW200" s="251"/>
      <c r="RGX200" s="251"/>
      <c r="RGY200" s="251"/>
      <c r="RGZ200" s="251"/>
      <c r="RHA200" s="251"/>
      <c r="RHB200" s="251"/>
      <c r="RHC200" s="251"/>
      <c r="RHD200" s="251"/>
      <c r="RHE200" s="251"/>
      <c r="RHF200" s="251"/>
      <c r="RHG200" s="251"/>
      <c r="RHH200" s="251"/>
      <c r="RHI200" s="251"/>
      <c r="RHJ200" s="251"/>
      <c r="RHK200" s="251"/>
      <c r="RHL200" s="251"/>
      <c r="RHM200" s="251"/>
      <c r="RHN200" s="251"/>
      <c r="RHO200" s="251"/>
      <c r="RHP200" s="251"/>
      <c r="RHQ200" s="251"/>
      <c r="RHR200" s="251"/>
      <c r="RHS200" s="251"/>
      <c r="RHT200" s="251"/>
      <c r="RHU200" s="251"/>
      <c r="RHV200" s="251"/>
      <c r="RHW200" s="251"/>
      <c r="RHX200" s="251"/>
      <c r="RHY200" s="251"/>
      <c r="RHZ200" s="251"/>
      <c r="RIA200" s="251"/>
      <c r="RIB200" s="251"/>
      <c r="RIC200" s="251"/>
      <c r="RID200" s="251"/>
      <c r="RIE200" s="251"/>
      <c r="RIF200" s="251"/>
      <c r="RIG200" s="251"/>
      <c r="RIH200" s="251"/>
      <c r="RII200" s="251"/>
      <c r="RIJ200" s="251"/>
      <c r="RIK200" s="251"/>
      <c r="RIL200" s="251"/>
      <c r="RIM200" s="251"/>
      <c r="RIN200" s="251"/>
      <c r="RIO200" s="251"/>
      <c r="RIP200" s="251"/>
      <c r="RIQ200" s="251"/>
      <c r="RIR200" s="251"/>
      <c r="RIS200" s="251"/>
      <c r="RIT200" s="251"/>
      <c r="RIU200" s="251"/>
      <c r="RIV200" s="251"/>
      <c r="RIW200" s="251"/>
      <c r="RIX200" s="251"/>
      <c r="RIY200" s="251"/>
      <c r="RIZ200" s="251"/>
      <c r="RJA200" s="251"/>
      <c r="RJB200" s="251"/>
      <c r="RJC200" s="251"/>
      <c r="RJD200" s="251"/>
      <c r="RJE200" s="251"/>
      <c r="RJF200" s="251"/>
      <c r="RJG200" s="251"/>
      <c r="RJH200" s="251"/>
      <c r="RJI200" s="251"/>
      <c r="RJJ200" s="251"/>
      <c r="RJK200" s="251"/>
      <c r="RJL200" s="251"/>
      <c r="RJM200" s="251"/>
      <c r="RJN200" s="251"/>
      <c r="RJO200" s="251"/>
      <c r="RJP200" s="251"/>
      <c r="RJQ200" s="251"/>
      <c r="RJR200" s="251"/>
      <c r="RJS200" s="251"/>
      <c r="RJT200" s="251"/>
      <c r="RJU200" s="251"/>
      <c r="RJV200" s="251"/>
      <c r="RJW200" s="251"/>
      <c r="RJX200" s="251"/>
      <c r="RJY200" s="251"/>
      <c r="RJZ200" s="251"/>
      <c r="RKA200" s="251"/>
      <c r="RKB200" s="251"/>
      <c r="RKC200" s="251"/>
      <c r="RKD200" s="251"/>
      <c r="RKE200" s="251"/>
      <c r="RKF200" s="251"/>
      <c r="RKG200" s="251"/>
      <c r="RKH200" s="251"/>
      <c r="RKI200" s="251"/>
      <c r="RKJ200" s="251"/>
      <c r="RKK200" s="251"/>
      <c r="RKL200" s="251"/>
      <c r="RKM200" s="251"/>
      <c r="RKN200" s="251"/>
      <c r="RKO200" s="251"/>
      <c r="RKP200" s="251"/>
      <c r="RKQ200" s="251"/>
      <c r="RKR200" s="251"/>
      <c r="RKS200" s="251"/>
      <c r="RKT200" s="251"/>
      <c r="RKU200" s="251"/>
      <c r="RKV200" s="251"/>
      <c r="RKW200" s="251"/>
      <c r="RKX200" s="251"/>
      <c r="RKY200" s="251"/>
      <c r="RKZ200" s="251"/>
      <c r="RLA200" s="251"/>
      <c r="RLB200" s="251"/>
      <c r="RLC200" s="251"/>
      <c r="RLD200" s="251"/>
      <c r="RLE200" s="251"/>
      <c r="RLF200" s="251"/>
      <c r="RLG200" s="251"/>
      <c r="RLH200" s="251"/>
      <c r="RLI200" s="251"/>
      <c r="RLJ200" s="251"/>
      <c r="RLK200" s="251"/>
      <c r="RLL200" s="251"/>
      <c r="RLM200" s="251"/>
      <c r="RLN200" s="251"/>
      <c r="RLO200" s="251"/>
      <c r="RLP200" s="251"/>
      <c r="RLQ200" s="251"/>
      <c r="RLR200" s="251"/>
      <c r="RLS200" s="251"/>
      <c r="RLT200" s="251"/>
      <c r="RLU200" s="251"/>
      <c r="RLV200" s="251"/>
      <c r="RLW200" s="251"/>
      <c r="RLX200" s="251"/>
      <c r="RLY200" s="251"/>
      <c r="RLZ200" s="251"/>
      <c r="RMA200" s="251"/>
      <c r="RMB200" s="251"/>
      <c r="RMC200" s="251"/>
      <c r="RMD200" s="251"/>
      <c r="RME200" s="251"/>
      <c r="RMF200" s="251"/>
      <c r="RMG200" s="251"/>
      <c r="RMH200" s="251"/>
      <c r="RMI200" s="251"/>
      <c r="RMJ200" s="251"/>
      <c r="RMK200" s="251"/>
      <c r="RML200" s="251"/>
      <c r="RMM200" s="251"/>
      <c r="RMN200" s="251"/>
      <c r="RMO200" s="251"/>
      <c r="RMP200" s="251"/>
      <c r="RMQ200" s="251"/>
      <c r="RMR200" s="251"/>
      <c r="RMS200" s="251"/>
      <c r="RMT200" s="251"/>
      <c r="RMU200" s="251"/>
      <c r="RMV200" s="251"/>
      <c r="RMW200" s="251"/>
      <c r="RMX200" s="251"/>
      <c r="RMY200" s="251"/>
      <c r="RMZ200" s="251"/>
      <c r="RNA200" s="251"/>
      <c r="RNB200" s="251"/>
      <c r="RNC200" s="251"/>
      <c r="RND200" s="251"/>
      <c r="RNE200" s="251"/>
      <c r="RNF200" s="251"/>
      <c r="RNG200" s="251"/>
      <c r="RNH200" s="251"/>
      <c r="RNI200" s="251"/>
      <c r="RNJ200" s="251"/>
      <c r="RNK200" s="251"/>
      <c r="RNL200" s="251"/>
      <c r="RNM200" s="251"/>
      <c r="RNN200" s="251"/>
      <c r="RNO200" s="251"/>
      <c r="RNP200" s="251"/>
      <c r="RNQ200" s="251"/>
      <c r="RNR200" s="251"/>
      <c r="RNS200" s="251"/>
      <c r="RNT200" s="251"/>
      <c r="RNU200" s="251"/>
      <c r="RNV200" s="251"/>
      <c r="RNW200" s="251"/>
      <c r="RNX200" s="251"/>
      <c r="RNY200" s="251"/>
      <c r="RNZ200" s="251"/>
      <c r="ROA200" s="251"/>
      <c r="ROB200" s="251"/>
      <c r="ROC200" s="251"/>
      <c r="ROD200" s="251"/>
      <c r="ROE200" s="251"/>
      <c r="ROF200" s="251"/>
      <c r="ROG200" s="251"/>
      <c r="ROH200" s="251"/>
      <c r="ROI200" s="251"/>
      <c r="ROJ200" s="251"/>
      <c r="ROK200" s="251"/>
      <c r="ROL200" s="251"/>
      <c r="ROM200" s="251"/>
      <c r="RON200" s="251"/>
      <c r="ROO200" s="251"/>
      <c r="ROP200" s="251"/>
      <c r="ROQ200" s="251"/>
      <c r="ROR200" s="251"/>
      <c r="ROS200" s="251"/>
      <c r="ROT200" s="251"/>
      <c r="ROU200" s="251"/>
      <c r="ROV200" s="251"/>
      <c r="ROW200" s="251"/>
      <c r="ROX200" s="251"/>
      <c r="ROY200" s="251"/>
      <c r="ROZ200" s="251"/>
      <c r="RPA200" s="251"/>
      <c r="RPB200" s="251"/>
      <c r="RPC200" s="251"/>
      <c r="RPD200" s="251"/>
      <c r="RPE200" s="251"/>
      <c r="RPF200" s="251"/>
      <c r="RPG200" s="251"/>
      <c r="RPH200" s="251"/>
      <c r="RPI200" s="251"/>
      <c r="RPJ200" s="251"/>
      <c r="RPK200" s="251"/>
      <c r="RPL200" s="251"/>
      <c r="RPM200" s="251"/>
      <c r="RPN200" s="251"/>
      <c r="RPO200" s="251"/>
      <c r="RPP200" s="251"/>
      <c r="RPQ200" s="251"/>
      <c r="RPR200" s="251"/>
      <c r="RPS200" s="251"/>
      <c r="RPT200" s="251"/>
      <c r="RPU200" s="251"/>
      <c r="RPV200" s="251"/>
      <c r="RPW200" s="251"/>
      <c r="RPX200" s="251"/>
      <c r="RPY200" s="251"/>
      <c r="RPZ200" s="251"/>
      <c r="RQA200" s="251"/>
      <c r="RQB200" s="251"/>
      <c r="RQC200" s="251"/>
      <c r="RQD200" s="251"/>
      <c r="RQE200" s="251"/>
      <c r="RQF200" s="251"/>
      <c r="RQG200" s="251"/>
      <c r="RQH200" s="251"/>
      <c r="RQI200" s="251"/>
      <c r="RQJ200" s="251"/>
      <c r="RQK200" s="251"/>
      <c r="RQL200" s="251"/>
      <c r="RQM200" s="251"/>
      <c r="RQN200" s="251"/>
      <c r="RQO200" s="251"/>
      <c r="RQP200" s="251"/>
      <c r="RQQ200" s="251"/>
      <c r="RQR200" s="251"/>
      <c r="RQS200" s="251"/>
      <c r="RQT200" s="251"/>
      <c r="RQU200" s="251"/>
      <c r="RQV200" s="251"/>
      <c r="RQW200" s="251"/>
      <c r="RQX200" s="251"/>
      <c r="RQY200" s="251"/>
      <c r="RQZ200" s="251"/>
      <c r="RRA200" s="251"/>
      <c r="RRB200" s="251"/>
      <c r="RRC200" s="251"/>
      <c r="RRD200" s="251"/>
      <c r="RRE200" s="251"/>
      <c r="RRF200" s="251"/>
      <c r="RRG200" s="251"/>
      <c r="RRH200" s="251"/>
      <c r="RRI200" s="251"/>
      <c r="RRJ200" s="251"/>
      <c r="RRK200" s="251"/>
      <c r="RRL200" s="251"/>
      <c r="RRM200" s="251"/>
      <c r="RRN200" s="251"/>
      <c r="RRO200" s="251"/>
      <c r="RRP200" s="251"/>
      <c r="RRQ200" s="251"/>
      <c r="RRR200" s="251"/>
      <c r="RRS200" s="251"/>
      <c r="RRT200" s="251"/>
      <c r="RRU200" s="251"/>
      <c r="RRV200" s="251"/>
      <c r="RRW200" s="251"/>
      <c r="RRX200" s="251"/>
      <c r="RRY200" s="251"/>
      <c r="RRZ200" s="251"/>
      <c r="RSA200" s="251"/>
      <c r="RSB200" s="251"/>
      <c r="RSC200" s="251"/>
      <c r="RSD200" s="251"/>
      <c r="RSE200" s="251"/>
      <c r="RSF200" s="251"/>
      <c r="RSG200" s="251"/>
      <c r="RSH200" s="251"/>
      <c r="RSI200" s="251"/>
      <c r="RSJ200" s="251"/>
      <c r="RSK200" s="251"/>
      <c r="RSL200" s="251"/>
      <c r="RSM200" s="251"/>
      <c r="RSN200" s="251"/>
      <c r="RSO200" s="251"/>
      <c r="RSP200" s="251"/>
      <c r="RSQ200" s="251"/>
      <c r="RSR200" s="251"/>
      <c r="RSS200" s="251"/>
      <c r="RST200" s="251"/>
      <c r="RSU200" s="251"/>
      <c r="RSV200" s="251"/>
      <c r="RSW200" s="251"/>
      <c r="RSX200" s="251"/>
      <c r="RSY200" s="251"/>
      <c r="RSZ200" s="251"/>
      <c r="RTA200" s="251"/>
      <c r="RTB200" s="251"/>
      <c r="RTC200" s="251"/>
      <c r="RTD200" s="251"/>
      <c r="RTE200" s="251"/>
      <c r="RTF200" s="251"/>
      <c r="RTG200" s="251"/>
      <c r="RTH200" s="251"/>
      <c r="RTI200" s="251"/>
      <c r="RTJ200" s="251"/>
      <c r="RTK200" s="251"/>
      <c r="RTL200" s="251"/>
      <c r="RTM200" s="251"/>
      <c r="RTN200" s="251"/>
      <c r="RTO200" s="251"/>
      <c r="RTP200" s="251"/>
      <c r="RTQ200" s="251"/>
      <c r="RTR200" s="251"/>
      <c r="RTS200" s="251"/>
      <c r="RTT200" s="251"/>
      <c r="RTU200" s="251"/>
      <c r="RTV200" s="251"/>
      <c r="RTW200" s="251"/>
      <c r="RTX200" s="251"/>
      <c r="RTY200" s="251"/>
      <c r="RTZ200" s="251"/>
      <c r="RUA200" s="251"/>
      <c r="RUB200" s="251"/>
      <c r="RUC200" s="251"/>
      <c r="RUD200" s="251"/>
      <c r="RUE200" s="251"/>
      <c r="RUF200" s="251"/>
      <c r="RUG200" s="251"/>
      <c r="RUH200" s="251"/>
      <c r="RUI200" s="251"/>
      <c r="RUJ200" s="251"/>
      <c r="RUK200" s="251"/>
      <c r="RUL200" s="251"/>
      <c r="RUM200" s="251"/>
      <c r="RUN200" s="251"/>
      <c r="RUO200" s="251"/>
      <c r="RUP200" s="251"/>
      <c r="RUQ200" s="251"/>
      <c r="RUR200" s="251"/>
      <c r="RUS200" s="251"/>
      <c r="RUT200" s="251"/>
      <c r="RUU200" s="251"/>
      <c r="RUV200" s="251"/>
      <c r="RUW200" s="251"/>
      <c r="RUX200" s="251"/>
      <c r="RUY200" s="251"/>
      <c r="RUZ200" s="251"/>
      <c r="RVA200" s="251"/>
      <c r="RVB200" s="251"/>
      <c r="RVC200" s="251"/>
      <c r="RVD200" s="251"/>
      <c r="RVE200" s="251"/>
      <c r="RVF200" s="251"/>
      <c r="RVG200" s="251"/>
      <c r="RVH200" s="251"/>
      <c r="RVI200" s="251"/>
      <c r="RVJ200" s="251"/>
      <c r="RVK200" s="251"/>
      <c r="RVL200" s="251"/>
      <c r="RVM200" s="251"/>
      <c r="RVN200" s="251"/>
      <c r="RVO200" s="251"/>
      <c r="RVP200" s="251"/>
      <c r="RVQ200" s="251"/>
      <c r="RVR200" s="251"/>
      <c r="RVS200" s="251"/>
      <c r="RVT200" s="251"/>
      <c r="RVU200" s="251"/>
      <c r="RVV200" s="251"/>
      <c r="RVW200" s="251"/>
      <c r="RVX200" s="251"/>
      <c r="RVY200" s="251"/>
      <c r="RVZ200" s="251"/>
      <c r="RWA200" s="251"/>
      <c r="RWB200" s="251"/>
      <c r="RWC200" s="251"/>
      <c r="RWD200" s="251"/>
      <c r="RWE200" s="251"/>
      <c r="RWF200" s="251"/>
      <c r="RWG200" s="251"/>
      <c r="RWH200" s="251"/>
      <c r="RWI200" s="251"/>
      <c r="RWJ200" s="251"/>
      <c r="RWK200" s="251"/>
      <c r="RWL200" s="251"/>
      <c r="RWM200" s="251"/>
      <c r="RWN200" s="251"/>
      <c r="RWO200" s="251"/>
      <c r="RWP200" s="251"/>
      <c r="RWQ200" s="251"/>
      <c r="RWR200" s="251"/>
      <c r="RWS200" s="251"/>
      <c r="RWT200" s="251"/>
      <c r="RWU200" s="251"/>
      <c r="RWV200" s="251"/>
      <c r="RWW200" s="251"/>
      <c r="RWX200" s="251"/>
      <c r="RWY200" s="251"/>
      <c r="RWZ200" s="251"/>
      <c r="RXA200" s="251"/>
      <c r="RXB200" s="251"/>
      <c r="RXC200" s="251"/>
      <c r="RXD200" s="251"/>
      <c r="RXE200" s="251"/>
      <c r="RXF200" s="251"/>
      <c r="RXG200" s="251"/>
      <c r="RXH200" s="251"/>
      <c r="RXI200" s="251"/>
      <c r="RXJ200" s="251"/>
      <c r="RXK200" s="251"/>
      <c r="RXL200" s="251"/>
      <c r="RXM200" s="251"/>
      <c r="RXN200" s="251"/>
      <c r="RXO200" s="251"/>
      <c r="RXP200" s="251"/>
      <c r="RXQ200" s="251"/>
      <c r="RXR200" s="251"/>
      <c r="RXS200" s="251"/>
      <c r="RXT200" s="251"/>
      <c r="RXU200" s="251"/>
      <c r="RXV200" s="251"/>
      <c r="RXW200" s="251"/>
      <c r="RXX200" s="251"/>
      <c r="RXY200" s="251"/>
      <c r="RXZ200" s="251"/>
      <c r="RYA200" s="251"/>
      <c r="RYB200" s="251"/>
      <c r="RYC200" s="251"/>
      <c r="RYD200" s="251"/>
      <c r="RYE200" s="251"/>
      <c r="RYF200" s="251"/>
      <c r="RYG200" s="251"/>
      <c r="RYH200" s="251"/>
      <c r="RYI200" s="251"/>
      <c r="RYJ200" s="251"/>
      <c r="RYK200" s="251"/>
      <c r="RYL200" s="251"/>
      <c r="RYM200" s="251"/>
      <c r="RYN200" s="251"/>
      <c r="RYO200" s="251"/>
      <c r="RYP200" s="251"/>
      <c r="RYQ200" s="251"/>
      <c r="RYR200" s="251"/>
      <c r="RYS200" s="251"/>
      <c r="RYT200" s="251"/>
      <c r="RYU200" s="251"/>
      <c r="RYV200" s="251"/>
      <c r="RYW200" s="251"/>
      <c r="RYX200" s="251"/>
      <c r="RYY200" s="251"/>
      <c r="RYZ200" s="251"/>
      <c r="RZA200" s="251"/>
      <c r="RZB200" s="251"/>
      <c r="RZC200" s="251"/>
      <c r="RZD200" s="251"/>
      <c r="RZE200" s="251"/>
      <c r="RZF200" s="251"/>
      <c r="RZG200" s="251"/>
      <c r="RZH200" s="251"/>
      <c r="RZI200" s="251"/>
      <c r="RZJ200" s="251"/>
      <c r="RZK200" s="251"/>
      <c r="RZL200" s="251"/>
      <c r="RZM200" s="251"/>
      <c r="RZN200" s="251"/>
      <c r="RZO200" s="251"/>
      <c r="RZP200" s="251"/>
      <c r="RZQ200" s="251"/>
      <c r="RZR200" s="251"/>
      <c r="RZS200" s="251"/>
      <c r="RZT200" s="251"/>
      <c r="RZU200" s="251"/>
      <c r="RZV200" s="251"/>
      <c r="RZW200" s="251"/>
      <c r="RZX200" s="251"/>
      <c r="RZY200" s="251"/>
      <c r="RZZ200" s="251"/>
      <c r="SAA200" s="251"/>
      <c r="SAB200" s="251"/>
      <c r="SAC200" s="251"/>
      <c r="SAD200" s="251"/>
      <c r="SAE200" s="251"/>
      <c r="SAF200" s="251"/>
      <c r="SAG200" s="251"/>
      <c r="SAH200" s="251"/>
      <c r="SAI200" s="251"/>
      <c r="SAJ200" s="251"/>
      <c r="SAK200" s="251"/>
      <c r="SAL200" s="251"/>
      <c r="SAM200" s="251"/>
      <c r="SAN200" s="251"/>
      <c r="SAO200" s="251"/>
      <c r="SAP200" s="251"/>
      <c r="SAQ200" s="251"/>
      <c r="SAR200" s="251"/>
      <c r="SAS200" s="251"/>
      <c r="SAT200" s="251"/>
      <c r="SAU200" s="251"/>
      <c r="SAV200" s="251"/>
      <c r="SAW200" s="251"/>
      <c r="SAX200" s="251"/>
      <c r="SAY200" s="251"/>
      <c r="SAZ200" s="251"/>
      <c r="SBA200" s="251"/>
      <c r="SBB200" s="251"/>
      <c r="SBC200" s="251"/>
      <c r="SBD200" s="251"/>
      <c r="SBE200" s="251"/>
      <c r="SBF200" s="251"/>
      <c r="SBG200" s="251"/>
      <c r="SBH200" s="251"/>
      <c r="SBI200" s="251"/>
      <c r="SBJ200" s="251"/>
      <c r="SBK200" s="251"/>
      <c r="SBL200" s="251"/>
      <c r="SBM200" s="251"/>
      <c r="SBN200" s="251"/>
      <c r="SBO200" s="251"/>
      <c r="SBP200" s="251"/>
      <c r="SBQ200" s="251"/>
      <c r="SBR200" s="251"/>
      <c r="SBS200" s="251"/>
      <c r="SBT200" s="251"/>
      <c r="SBU200" s="251"/>
      <c r="SBV200" s="251"/>
      <c r="SBW200" s="251"/>
      <c r="SBX200" s="251"/>
      <c r="SBY200" s="251"/>
      <c r="SBZ200" s="251"/>
      <c r="SCA200" s="251"/>
      <c r="SCB200" s="251"/>
      <c r="SCC200" s="251"/>
      <c r="SCD200" s="251"/>
      <c r="SCE200" s="251"/>
      <c r="SCF200" s="251"/>
      <c r="SCG200" s="251"/>
      <c r="SCH200" s="251"/>
      <c r="SCI200" s="251"/>
      <c r="SCJ200" s="251"/>
      <c r="SCK200" s="251"/>
      <c r="SCL200" s="251"/>
      <c r="SCM200" s="251"/>
      <c r="SCN200" s="251"/>
      <c r="SCO200" s="251"/>
      <c r="SCP200" s="251"/>
      <c r="SCQ200" s="251"/>
      <c r="SCR200" s="251"/>
      <c r="SCS200" s="251"/>
      <c r="SCT200" s="251"/>
      <c r="SCU200" s="251"/>
      <c r="SCV200" s="251"/>
      <c r="SCW200" s="251"/>
      <c r="SCX200" s="251"/>
      <c r="SCY200" s="251"/>
      <c r="SCZ200" s="251"/>
      <c r="SDA200" s="251"/>
      <c r="SDB200" s="251"/>
      <c r="SDC200" s="251"/>
      <c r="SDD200" s="251"/>
      <c r="SDE200" s="251"/>
      <c r="SDF200" s="251"/>
      <c r="SDG200" s="251"/>
      <c r="SDH200" s="251"/>
      <c r="SDI200" s="251"/>
      <c r="SDJ200" s="251"/>
      <c r="SDK200" s="251"/>
      <c r="SDL200" s="251"/>
      <c r="SDM200" s="251"/>
      <c r="SDN200" s="251"/>
      <c r="SDO200" s="251"/>
      <c r="SDP200" s="251"/>
      <c r="SDQ200" s="251"/>
      <c r="SDR200" s="251"/>
      <c r="SDS200" s="251"/>
      <c r="SDT200" s="251"/>
      <c r="SDU200" s="251"/>
      <c r="SDV200" s="251"/>
      <c r="SDW200" s="251"/>
      <c r="SDX200" s="251"/>
      <c r="SDY200" s="251"/>
      <c r="SDZ200" s="251"/>
      <c r="SEA200" s="251"/>
      <c r="SEB200" s="251"/>
      <c r="SEC200" s="251"/>
      <c r="SED200" s="251"/>
      <c r="SEE200" s="251"/>
      <c r="SEF200" s="251"/>
      <c r="SEG200" s="251"/>
      <c r="SEH200" s="251"/>
      <c r="SEI200" s="251"/>
      <c r="SEJ200" s="251"/>
      <c r="SEK200" s="251"/>
      <c r="SEL200" s="251"/>
      <c r="SEM200" s="251"/>
      <c r="SEN200" s="251"/>
      <c r="SEO200" s="251"/>
      <c r="SEP200" s="251"/>
      <c r="SEQ200" s="251"/>
      <c r="SER200" s="251"/>
      <c r="SES200" s="251"/>
      <c r="SET200" s="251"/>
      <c r="SEU200" s="251"/>
      <c r="SEV200" s="251"/>
      <c r="SEW200" s="251"/>
      <c r="SEX200" s="251"/>
      <c r="SEY200" s="251"/>
      <c r="SEZ200" s="251"/>
      <c r="SFA200" s="251"/>
      <c r="SFB200" s="251"/>
      <c r="SFC200" s="251"/>
      <c r="SFD200" s="251"/>
      <c r="SFE200" s="251"/>
      <c r="SFF200" s="251"/>
      <c r="SFG200" s="251"/>
      <c r="SFH200" s="251"/>
      <c r="SFI200" s="251"/>
      <c r="SFJ200" s="251"/>
      <c r="SFK200" s="251"/>
      <c r="SFL200" s="251"/>
      <c r="SFM200" s="251"/>
      <c r="SFN200" s="251"/>
      <c r="SFO200" s="251"/>
      <c r="SFP200" s="251"/>
      <c r="SFQ200" s="251"/>
      <c r="SFR200" s="251"/>
      <c r="SFS200" s="251"/>
      <c r="SFT200" s="251"/>
      <c r="SFU200" s="251"/>
      <c r="SFV200" s="251"/>
      <c r="SFW200" s="251"/>
      <c r="SFX200" s="251"/>
      <c r="SFY200" s="251"/>
      <c r="SFZ200" s="251"/>
      <c r="SGA200" s="251"/>
      <c r="SGB200" s="251"/>
      <c r="SGC200" s="251"/>
      <c r="SGD200" s="251"/>
      <c r="SGE200" s="251"/>
      <c r="SGF200" s="251"/>
      <c r="SGG200" s="251"/>
      <c r="SGH200" s="251"/>
      <c r="SGI200" s="251"/>
      <c r="SGJ200" s="251"/>
      <c r="SGK200" s="251"/>
      <c r="SGL200" s="251"/>
      <c r="SGM200" s="251"/>
      <c r="SGN200" s="251"/>
      <c r="SGO200" s="251"/>
      <c r="SGP200" s="251"/>
      <c r="SGQ200" s="251"/>
      <c r="SGR200" s="251"/>
      <c r="SGS200" s="251"/>
      <c r="SGT200" s="251"/>
      <c r="SGU200" s="251"/>
      <c r="SGV200" s="251"/>
      <c r="SGW200" s="251"/>
      <c r="SGX200" s="251"/>
      <c r="SGY200" s="251"/>
      <c r="SGZ200" s="251"/>
      <c r="SHA200" s="251"/>
      <c r="SHB200" s="251"/>
      <c r="SHC200" s="251"/>
      <c r="SHD200" s="251"/>
      <c r="SHE200" s="251"/>
      <c r="SHF200" s="251"/>
      <c r="SHG200" s="251"/>
      <c r="SHH200" s="251"/>
      <c r="SHI200" s="251"/>
      <c r="SHJ200" s="251"/>
      <c r="SHK200" s="251"/>
      <c r="SHL200" s="251"/>
      <c r="SHM200" s="251"/>
      <c r="SHN200" s="251"/>
      <c r="SHO200" s="251"/>
      <c r="SHP200" s="251"/>
      <c r="SHQ200" s="251"/>
      <c r="SHR200" s="251"/>
      <c r="SHS200" s="251"/>
      <c r="SHT200" s="251"/>
      <c r="SHU200" s="251"/>
      <c r="SHV200" s="251"/>
      <c r="SHW200" s="251"/>
      <c r="SHX200" s="251"/>
      <c r="SHY200" s="251"/>
      <c r="SHZ200" s="251"/>
      <c r="SIA200" s="251"/>
      <c r="SIB200" s="251"/>
      <c r="SIC200" s="251"/>
      <c r="SID200" s="251"/>
      <c r="SIE200" s="251"/>
      <c r="SIF200" s="251"/>
      <c r="SIG200" s="251"/>
      <c r="SIH200" s="251"/>
      <c r="SII200" s="251"/>
      <c r="SIJ200" s="251"/>
      <c r="SIK200" s="251"/>
      <c r="SIL200" s="251"/>
      <c r="SIM200" s="251"/>
      <c r="SIN200" s="251"/>
      <c r="SIO200" s="251"/>
      <c r="SIP200" s="251"/>
      <c r="SIQ200" s="251"/>
      <c r="SIR200" s="251"/>
      <c r="SIS200" s="251"/>
      <c r="SIT200" s="251"/>
      <c r="SIU200" s="251"/>
      <c r="SIV200" s="251"/>
      <c r="SIW200" s="251"/>
      <c r="SIX200" s="251"/>
      <c r="SIY200" s="251"/>
      <c r="SIZ200" s="251"/>
      <c r="SJA200" s="251"/>
      <c r="SJB200" s="251"/>
      <c r="SJC200" s="251"/>
      <c r="SJD200" s="251"/>
      <c r="SJE200" s="251"/>
      <c r="SJF200" s="251"/>
      <c r="SJG200" s="251"/>
      <c r="SJH200" s="251"/>
      <c r="SJI200" s="251"/>
      <c r="SJJ200" s="251"/>
      <c r="SJK200" s="251"/>
      <c r="SJL200" s="251"/>
      <c r="SJM200" s="251"/>
      <c r="SJN200" s="251"/>
      <c r="SJO200" s="251"/>
      <c r="SJP200" s="251"/>
      <c r="SJQ200" s="251"/>
      <c r="SJR200" s="251"/>
      <c r="SJS200" s="251"/>
      <c r="SJT200" s="251"/>
      <c r="SJU200" s="251"/>
      <c r="SJV200" s="251"/>
      <c r="SJW200" s="251"/>
      <c r="SJX200" s="251"/>
      <c r="SJY200" s="251"/>
      <c r="SJZ200" s="251"/>
      <c r="SKA200" s="251"/>
      <c r="SKB200" s="251"/>
      <c r="SKC200" s="251"/>
      <c r="SKD200" s="251"/>
      <c r="SKE200" s="251"/>
      <c r="SKF200" s="251"/>
      <c r="SKG200" s="251"/>
      <c r="SKH200" s="251"/>
      <c r="SKI200" s="251"/>
      <c r="SKJ200" s="251"/>
      <c r="SKK200" s="251"/>
      <c r="SKL200" s="251"/>
      <c r="SKM200" s="251"/>
      <c r="SKN200" s="251"/>
      <c r="SKO200" s="251"/>
      <c r="SKP200" s="251"/>
      <c r="SKQ200" s="251"/>
      <c r="SKR200" s="251"/>
      <c r="SKS200" s="251"/>
      <c r="SKT200" s="251"/>
      <c r="SKU200" s="251"/>
      <c r="SKV200" s="251"/>
      <c r="SKW200" s="251"/>
      <c r="SKX200" s="251"/>
      <c r="SKY200" s="251"/>
      <c r="SKZ200" s="251"/>
      <c r="SLA200" s="251"/>
      <c r="SLB200" s="251"/>
      <c r="SLC200" s="251"/>
      <c r="SLD200" s="251"/>
      <c r="SLE200" s="251"/>
      <c r="SLF200" s="251"/>
      <c r="SLG200" s="251"/>
      <c r="SLH200" s="251"/>
      <c r="SLI200" s="251"/>
      <c r="SLJ200" s="251"/>
      <c r="SLK200" s="251"/>
      <c r="SLL200" s="251"/>
      <c r="SLM200" s="251"/>
      <c r="SLN200" s="251"/>
      <c r="SLO200" s="251"/>
      <c r="SLP200" s="251"/>
      <c r="SLQ200" s="251"/>
      <c r="SLR200" s="251"/>
      <c r="SLS200" s="251"/>
      <c r="SLT200" s="251"/>
      <c r="SLU200" s="251"/>
      <c r="SLV200" s="251"/>
      <c r="SLW200" s="251"/>
      <c r="SLX200" s="251"/>
      <c r="SLY200" s="251"/>
      <c r="SLZ200" s="251"/>
      <c r="SMA200" s="251"/>
      <c r="SMB200" s="251"/>
      <c r="SMC200" s="251"/>
      <c r="SMD200" s="251"/>
      <c r="SME200" s="251"/>
      <c r="SMF200" s="251"/>
      <c r="SMG200" s="251"/>
      <c r="SMH200" s="251"/>
      <c r="SMI200" s="251"/>
      <c r="SMJ200" s="251"/>
      <c r="SMK200" s="251"/>
      <c r="SML200" s="251"/>
      <c r="SMM200" s="251"/>
      <c r="SMN200" s="251"/>
      <c r="SMO200" s="251"/>
      <c r="SMP200" s="251"/>
      <c r="SMQ200" s="251"/>
      <c r="SMR200" s="251"/>
      <c r="SMS200" s="251"/>
      <c r="SMT200" s="251"/>
      <c r="SMU200" s="251"/>
      <c r="SMV200" s="251"/>
      <c r="SMW200" s="251"/>
      <c r="SMX200" s="251"/>
      <c r="SMY200" s="251"/>
      <c r="SMZ200" s="251"/>
      <c r="SNA200" s="251"/>
      <c r="SNB200" s="251"/>
      <c r="SNC200" s="251"/>
      <c r="SND200" s="251"/>
      <c r="SNE200" s="251"/>
      <c r="SNF200" s="251"/>
      <c r="SNG200" s="251"/>
      <c r="SNH200" s="251"/>
      <c r="SNI200" s="251"/>
      <c r="SNJ200" s="251"/>
      <c r="SNK200" s="251"/>
      <c r="SNL200" s="251"/>
      <c r="SNM200" s="251"/>
      <c r="SNN200" s="251"/>
      <c r="SNO200" s="251"/>
      <c r="SNP200" s="251"/>
      <c r="SNQ200" s="251"/>
      <c r="SNR200" s="251"/>
      <c r="SNS200" s="251"/>
      <c r="SNT200" s="251"/>
      <c r="SNU200" s="251"/>
      <c r="SNV200" s="251"/>
      <c r="SNW200" s="251"/>
      <c r="SNX200" s="251"/>
      <c r="SNY200" s="251"/>
      <c r="SNZ200" s="251"/>
      <c r="SOA200" s="251"/>
      <c r="SOB200" s="251"/>
      <c r="SOC200" s="251"/>
      <c r="SOD200" s="251"/>
      <c r="SOE200" s="251"/>
      <c r="SOF200" s="251"/>
      <c r="SOG200" s="251"/>
      <c r="SOH200" s="251"/>
      <c r="SOI200" s="251"/>
      <c r="SOJ200" s="251"/>
      <c r="SOK200" s="251"/>
      <c r="SOL200" s="251"/>
      <c r="SOM200" s="251"/>
      <c r="SON200" s="251"/>
      <c r="SOO200" s="251"/>
      <c r="SOP200" s="251"/>
      <c r="SOQ200" s="251"/>
      <c r="SOR200" s="251"/>
      <c r="SOS200" s="251"/>
      <c r="SOT200" s="251"/>
      <c r="SOU200" s="251"/>
      <c r="SOV200" s="251"/>
      <c r="SOW200" s="251"/>
      <c r="SOX200" s="251"/>
      <c r="SOY200" s="251"/>
      <c r="SOZ200" s="251"/>
      <c r="SPA200" s="251"/>
      <c r="SPB200" s="251"/>
      <c r="SPC200" s="251"/>
      <c r="SPD200" s="251"/>
      <c r="SPE200" s="251"/>
      <c r="SPF200" s="251"/>
      <c r="SPG200" s="251"/>
      <c r="SPH200" s="251"/>
      <c r="SPI200" s="251"/>
      <c r="SPJ200" s="251"/>
      <c r="SPK200" s="251"/>
      <c r="SPL200" s="251"/>
      <c r="SPM200" s="251"/>
      <c r="SPN200" s="251"/>
      <c r="SPO200" s="251"/>
      <c r="SPP200" s="251"/>
      <c r="SPQ200" s="251"/>
      <c r="SPR200" s="251"/>
      <c r="SPS200" s="251"/>
      <c r="SPT200" s="251"/>
      <c r="SPU200" s="251"/>
      <c r="SPV200" s="251"/>
      <c r="SPW200" s="251"/>
      <c r="SPX200" s="251"/>
      <c r="SPY200" s="251"/>
      <c r="SPZ200" s="251"/>
      <c r="SQA200" s="251"/>
      <c r="SQB200" s="251"/>
      <c r="SQC200" s="251"/>
      <c r="SQD200" s="251"/>
      <c r="SQE200" s="251"/>
      <c r="SQF200" s="251"/>
      <c r="SQG200" s="251"/>
      <c r="SQH200" s="251"/>
      <c r="SQI200" s="251"/>
      <c r="SQJ200" s="251"/>
      <c r="SQK200" s="251"/>
      <c r="SQL200" s="251"/>
      <c r="SQM200" s="251"/>
      <c r="SQN200" s="251"/>
      <c r="SQO200" s="251"/>
      <c r="SQP200" s="251"/>
      <c r="SQQ200" s="251"/>
      <c r="SQR200" s="251"/>
      <c r="SQS200" s="251"/>
      <c r="SQT200" s="251"/>
      <c r="SQU200" s="251"/>
      <c r="SQV200" s="251"/>
      <c r="SQW200" s="251"/>
      <c r="SQX200" s="251"/>
      <c r="SQY200" s="251"/>
      <c r="SQZ200" s="251"/>
      <c r="SRA200" s="251"/>
      <c r="SRB200" s="251"/>
      <c r="SRC200" s="251"/>
      <c r="SRD200" s="251"/>
      <c r="SRE200" s="251"/>
      <c r="SRF200" s="251"/>
      <c r="SRG200" s="251"/>
      <c r="SRH200" s="251"/>
      <c r="SRI200" s="251"/>
      <c r="SRJ200" s="251"/>
      <c r="SRK200" s="251"/>
      <c r="SRL200" s="251"/>
      <c r="SRM200" s="251"/>
      <c r="SRN200" s="251"/>
      <c r="SRO200" s="251"/>
      <c r="SRP200" s="251"/>
      <c r="SRQ200" s="251"/>
      <c r="SRR200" s="251"/>
      <c r="SRS200" s="251"/>
      <c r="SRT200" s="251"/>
      <c r="SRU200" s="251"/>
      <c r="SRV200" s="251"/>
      <c r="SRW200" s="251"/>
      <c r="SRX200" s="251"/>
      <c r="SRY200" s="251"/>
      <c r="SRZ200" s="251"/>
      <c r="SSA200" s="251"/>
      <c r="SSB200" s="251"/>
      <c r="SSC200" s="251"/>
      <c r="SSD200" s="251"/>
      <c r="SSE200" s="251"/>
      <c r="SSF200" s="251"/>
      <c r="SSG200" s="251"/>
      <c r="SSH200" s="251"/>
      <c r="SSI200" s="251"/>
      <c r="SSJ200" s="251"/>
      <c r="SSK200" s="251"/>
      <c r="SSL200" s="251"/>
      <c r="SSM200" s="251"/>
      <c r="SSN200" s="251"/>
      <c r="SSO200" s="251"/>
      <c r="SSP200" s="251"/>
      <c r="SSQ200" s="251"/>
      <c r="SSR200" s="251"/>
      <c r="SSS200" s="251"/>
      <c r="SST200" s="251"/>
      <c r="SSU200" s="251"/>
      <c r="SSV200" s="251"/>
      <c r="SSW200" s="251"/>
      <c r="SSX200" s="251"/>
      <c r="SSY200" s="251"/>
      <c r="SSZ200" s="251"/>
      <c r="STA200" s="251"/>
      <c r="STB200" s="251"/>
      <c r="STC200" s="251"/>
      <c r="STD200" s="251"/>
      <c r="STE200" s="251"/>
      <c r="STF200" s="251"/>
      <c r="STG200" s="251"/>
      <c r="STH200" s="251"/>
      <c r="STI200" s="251"/>
      <c r="STJ200" s="251"/>
      <c r="STK200" s="251"/>
      <c r="STL200" s="251"/>
      <c r="STM200" s="251"/>
      <c r="STN200" s="251"/>
      <c r="STO200" s="251"/>
      <c r="STP200" s="251"/>
      <c r="STQ200" s="251"/>
      <c r="STR200" s="251"/>
      <c r="STS200" s="251"/>
      <c r="STT200" s="251"/>
      <c r="STU200" s="251"/>
      <c r="STV200" s="251"/>
      <c r="STW200" s="251"/>
      <c r="STX200" s="251"/>
      <c r="STY200" s="251"/>
      <c r="STZ200" s="251"/>
      <c r="SUA200" s="251"/>
      <c r="SUB200" s="251"/>
      <c r="SUC200" s="251"/>
      <c r="SUD200" s="251"/>
      <c r="SUE200" s="251"/>
      <c r="SUF200" s="251"/>
      <c r="SUG200" s="251"/>
      <c r="SUH200" s="251"/>
      <c r="SUI200" s="251"/>
      <c r="SUJ200" s="251"/>
      <c r="SUK200" s="251"/>
      <c r="SUL200" s="251"/>
      <c r="SUM200" s="251"/>
      <c r="SUN200" s="251"/>
      <c r="SUO200" s="251"/>
      <c r="SUP200" s="251"/>
      <c r="SUQ200" s="251"/>
      <c r="SUR200" s="251"/>
      <c r="SUS200" s="251"/>
      <c r="SUT200" s="251"/>
      <c r="SUU200" s="251"/>
      <c r="SUV200" s="251"/>
      <c r="SUW200" s="251"/>
      <c r="SUX200" s="251"/>
      <c r="SUY200" s="251"/>
      <c r="SUZ200" s="251"/>
      <c r="SVA200" s="251"/>
      <c r="SVB200" s="251"/>
      <c r="SVC200" s="251"/>
      <c r="SVD200" s="251"/>
      <c r="SVE200" s="251"/>
      <c r="SVF200" s="251"/>
      <c r="SVG200" s="251"/>
      <c r="SVH200" s="251"/>
      <c r="SVI200" s="251"/>
      <c r="SVJ200" s="251"/>
      <c r="SVK200" s="251"/>
      <c r="SVL200" s="251"/>
      <c r="SVM200" s="251"/>
      <c r="SVN200" s="251"/>
      <c r="SVO200" s="251"/>
      <c r="SVP200" s="251"/>
      <c r="SVQ200" s="251"/>
      <c r="SVR200" s="251"/>
      <c r="SVS200" s="251"/>
      <c r="SVT200" s="251"/>
      <c r="SVU200" s="251"/>
      <c r="SVV200" s="251"/>
      <c r="SVW200" s="251"/>
      <c r="SVX200" s="251"/>
      <c r="SVY200" s="251"/>
      <c r="SVZ200" s="251"/>
      <c r="SWA200" s="251"/>
      <c r="SWB200" s="251"/>
      <c r="SWC200" s="251"/>
      <c r="SWD200" s="251"/>
      <c r="SWE200" s="251"/>
      <c r="SWF200" s="251"/>
      <c r="SWG200" s="251"/>
      <c r="SWH200" s="251"/>
      <c r="SWI200" s="251"/>
      <c r="SWJ200" s="251"/>
      <c r="SWK200" s="251"/>
      <c r="SWL200" s="251"/>
      <c r="SWM200" s="251"/>
      <c r="SWN200" s="251"/>
      <c r="SWO200" s="251"/>
      <c r="SWP200" s="251"/>
      <c r="SWQ200" s="251"/>
      <c r="SWR200" s="251"/>
      <c r="SWS200" s="251"/>
      <c r="SWT200" s="251"/>
      <c r="SWU200" s="251"/>
      <c r="SWV200" s="251"/>
      <c r="SWW200" s="251"/>
      <c r="SWX200" s="251"/>
      <c r="SWY200" s="251"/>
      <c r="SWZ200" s="251"/>
      <c r="SXA200" s="251"/>
      <c r="SXB200" s="251"/>
      <c r="SXC200" s="251"/>
      <c r="SXD200" s="251"/>
      <c r="SXE200" s="251"/>
      <c r="SXF200" s="251"/>
      <c r="SXG200" s="251"/>
      <c r="SXH200" s="251"/>
      <c r="SXI200" s="251"/>
      <c r="SXJ200" s="251"/>
      <c r="SXK200" s="251"/>
      <c r="SXL200" s="251"/>
      <c r="SXM200" s="251"/>
      <c r="SXN200" s="251"/>
      <c r="SXO200" s="251"/>
      <c r="SXP200" s="251"/>
      <c r="SXQ200" s="251"/>
      <c r="SXR200" s="251"/>
      <c r="SXS200" s="251"/>
      <c r="SXT200" s="251"/>
      <c r="SXU200" s="251"/>
      <c r="SXV200" s="251"/>
      <c r="SXW200" s="251"/>
      <c r="SXX200" s="251"/>
      <c r="SXY200" s="251"/>
      <c r="SXZ200" s="251"/>
      <c r="SYA200" s="251"/>
      <c r="SYB200" s="251"/>
      <c r="SYC200" s="251"/>
      <c r="SYD200" s="251"/>
      <c r="SYE200" s="251"/>
      <c r="SYF200" s="251"/>
      <c r="SYG200" s="251"/>
      <c r="SYH200" s="251"/>
      <c r="SYI200" s="251"/>
      <c r="SYJ200" s="251"/>
      <c r="SYK200" s="251"/>
      <c r="SYL200" s="251"/>
      <c r="SYM200" s="251"/>
      <c r="SYN200" s="251"/>
      <c r="SYO200" s="251"/>
      <c r="SYP200" s="251"/>
      <c r="SYQ200" s="251"/>
      <c r="SYR200" s="251"/>
      <c r="SYS200" s="251"/>
      <c r="SYT200" s="251"/>
      <c r="SYU200" s="251"/>
      <c r="SYV200" s="251"/>
      <c r="SYW200" s="251"/>
      <c r="SYX200" s="251"/>
      <c r="SYY200" s="251"/>
      <c r="SYZ200" s="251"/>
      <c r="SZA200" s="251"/>
      <c r="SZB200" s="251"/>
      <c r="SZC200" s="251"/>
      <c r="SZD200" s="251"/>
      <c r="SZE200" s="251"/>
      <c r="SZF200" s="251"/>
      <c r="SZG200" s="251"/>
      <c r="SZH200" s="251"/>
      <c r="SZI200" s="251"/>
      <c r="SZJ200" s="251"/>
      <c r="SZK200" s="251"/>
      <c r="SZL200" s="251"/>
      <c r="SZM200" s="251"/>
      <c r="SZN200" s="251"/>
      <c r="SZO200" s="251"/>
      <c r="SZP200" s="251"/>
      <c r="SZQ200" s="251"/>
      <c r="SZR200" s="251"/>
      <c r="SZS200" s="251"/>
      <c r="SZT200" s="251"/>
      <c r="SZU200" s="251"/>
      <c r="SZV200" s="251"/>
      <c r="SZW200" s="251"/>
      <c r="SZX200" s="251"/>
      <c r="SZY200" s="251"/>
      <c r="SZZ200" s="251"/>
      <c r="TAA200" s="251"/>
      <c r="TAB200" s="251"/>
      <c r="TAC200" s="251"/>
      <c r="TAD200" s="251"/>
      <c r="TAE200" s="251"/>
      <c r="TAF200" s="251"/>
      <c r="TAG200" s="251"/>
      <c r="TAH200" s="251"/>
      <c r="TAI200" s="251"/>
      <c r="TAJ200" s="251"/>
      <c r="TAK200" s="251"/>
      <c r="TAL200" s="251"/>
      <c r="TAM200" s="251"/>
      <c r="TAN200" s="251"/>
      <c r="TAO200" s="251"/>
      <c r="TAP200" s="251"/>
      <c r="TAQ200" s="251"/>
      <c r="TAR200" s="251"/>
      <c r="TAS200" s="251"/>
      <c r="TAT200" s="251"/>
      <c r="TAU200" s="251"/>
      <c r="TAV200" s="251"/>
      <c r="TAW200" s="251"/>
      <c r="TAX200" s="251"/>
      <c r="TAY200" s="251"/>
      <c r="TAZ200" s="251"/>
      <c r="TBA200" s="251"/>
      <c r="TBB200" s="251"/>
      <c r="TBC200" s="251"/>
      <c r="TBD200" s="251"/>
      <c r="TBE200" s="251"/>
      <c r="TBF200" s="251"/>
      <c r="TBG200" s="251"/>
      <c r="TBH200" s="251"/>
      <c r="TBI200" s="251"/>
      <c r="TBJ200" s="251"/>
      <c r="TBK200" s="251"/>
      <c r="TBL200" s="251"/>
      <c r="TBM200" s="251"/>
      <c r="TBN200" s="251"/>
      <c r="TBO200" s="251"/>
      <c r="TBP200" s="251"/>
      <c r="TBQ200" s="251"/>
      <c r="TBR200" s="251"/>
      <c r="TBS200" s="251"/>
      <c r="TBT200" s="251"/>
      <c r="TBU200" s="251"/>
      <c r="TBV200" s="251"/>
      <c r="TBW200" s="251"/>
      <c r="TBX200" s="251"/>
      <c r="TBY200" s="251"/>
      <c r="TBZ200" s="251"/>
      <c r="TCA200" s="251"/>
      <c r="TCB200" s="251"/>
      <c r="TCC200" s="251"/>
      <c r="TCD200" s="251"/>
      <c r="TCE200" s="251"/>
      <c r="TCF200" s="251"/>
      <c r="TCG200" s="251"/>
      <c r="TCH200" s="251"/>
      <c r="TCI200" s="251"/>
      <c r="TCJ200" s="251"/>
      <c r="TCK200" s="251"/>
      <c r="TCL200" s="251"/>
      <c r="TCM200" s="251"/>
      <c r="TCN200" s="251"/>
      <c r="TCO200" s="251"/>
      <c r="TCP200" s="251"/>
      <c r="TCQ200" s="251"/>
      <c r="TCR200" s="251"/>
      <c r="TCS200" s="251"/>
      <c r="TCT200" s="251"/>
      <c r="TCU200" s="251"/>
      <c r="TCV200" s="251"/>
      <c r="TCW200" s="251"/>
      <c r="TCX200" s="251"/>
      <c r="TCY200" s="251"/>
      <c r="TCZ200" s="251"/>
      <c r="TDA200" s="251"/>
      <c r="TDB200" s="251"/>
      <c r="TDC200" s="251"/>
      <c r="TDD200" s="251"/>
      <c r="TDE200" s="251"/>
      <c r="TDF200" s="251"/>
      <c r="TDG200" s="251"/>
      <c r="TDH200" s="251"/>
      <c r="TDI200" s="251"/>
      <c r="TDJ200" s="251"/>
      <c r="TDK200" s="251"/>
      <c r="TDL200" s="251"/>
      <c r="TDM200" s="251"/>
      <c r="TDN200" s="251"/>
      <c r="TDO200" s="251"/>
      <c r="TDP200" s="251"/>
      <c r="TDQ200" s="251"/>
      <c r="TDR200" s="251"/>
      <c r="TDS200" s="251"/>
      <c r="TDT200" s="251"/>
      <c r="TDU200" s="251"/>
      <c r="TDV200" s="251"/>
      <c r="TDW200" s="251"/>
      <c r="TDX200" s="251"/>
      <c r="TDY200" s="251"/>
      <c r="TDZ200" s="251"/>
      <c r="TEA200" s="251"/>
      <c r="TEB200" s="251"/>
      <c r="TEC200" s="251"/>
      <c r="TED200" s="251"/>
      <c r="TEE200" s="251"/>
      <c r="TEF200" s="251"/>
      <c r="TEG200" s="251"/>
      <c r="TEH200" s="251"/>
      <c r="TEI200" s="251"/>
      <c r="TEJ200" s="251"/>
      <c r="TEK200" s="251"/>
      <c r="TEL200" s="251"/>
      <c r="TEM200" s="251"/>
      <c r="TEN200" s="251"/>
      <c r="TEO200" s="251"/>
      <c r="TEP200" s="251"/>
      <c r="TEQ200" s="251"/>
      <c r="TER200" s="251"/>
      <c r="TES200" s="251"/>
      <c r="TET200" s="251"/>
      <c r="TEU200" s="251"/>
      <c r="TEV200" s="251"/>
      <c r="TEW200" s="251"/>
      <c r="TEX200" s="251"/>
      <c r="TEY200" s="251"/>
      <c r="TEZ200" s="251"/>
      <c r="TFA200" s="251"/>
      <c r="TFB200" s="251"/>
      <c r="TFC200" s="251"/>
      <c r="TFD200" s="251"/>
      <c r="TFE200" s="251"/>
      <c r="TFF200" s="251"/>
      <c r="TFG200" s="251"/>
      <c r="TFH200" s="251"/>
      <c r="TFI200" s="251"/>
      <c r="TFJ200" s="251"/>
      <c r="TFK200" s="251"/>
      <c r="TFL200" s="251"/>
      <c r="TFM200" s="251"/>
      <c r="TFN200" s="251"/>
      <c r="TFO200" s="251"/>
      <c r="TFP200" s="251"/>
      <c r="TFQ200" s="251"/>
      <c r="TFR200" s="251"/>
      <c r="TFS200" s="251"/>
      <c r="TFT200" s="251"/>
      <c r="TFU200" s="251"/>
      <c r="TFV200" s="251"/>
      <c r="TFW200" s="251"/>
      <c r="TFX200" s="251"/>
      <c r="TFY200" s="251"/>
      <c r="TFZ200" s="251"/>
      <c r="TGA200" s="251"/>
      <c r="TGB200" s="251"/>
      <c r="TGC200" s="251"/>
      <c r="TGD200" s="251"/>
      <c r="TGE200" s="251"/>
      <c r="TGF200" s="251"/>
      <c r="TGG200" s="251"/>
      <c r="TGH200" s="251"/>
      <c r="TGI200" s="251"/>
      <c r="TGJ200" s="251"/>
      <c r="TGK200" s="251"/>
      <c r="TGL200" s="251"/>
      <c r="TGM200" s="251"/>
      <c r="TGN200" s="251"/>
      <c r="TGO200" s="251"/>
      <c r="TGP200" s="251"/>
      <c r="TGQ200" s="251"/>
      <c r="TGR200" s="251"/>
      <c r="TGS200" s="251"/>
      <c r="TGT200" s="251"/>
      <c r="TGU200" s="251"/>
      <c r="TGV200" s="251"/>
      <c r="TGW200" s="251"/>
      <c r="TGX200" s="251"/>
      <c r="TGY200" s="251"/>
      <c r="TGZ200" s="251"/>
      <c r="THA200" s="251"/>
      <c r="THB200" s="251"/>
      <c r="THC200" s="251"/>
      <c r="THD200" s="251"/>
      <c r="THE200" s="251"/>
      <c r="THF200" s="251"/>
      <c r="THG200" s="251"/>
      <c r="THH200" s="251"/>
      <c r="THI200" s="251"/>
      <c r="THJ200" s="251"/>
      <c r="THK200" s="251"/>
      <c r="THL200" s="251"/>
      <c r="THM200" s="251"/>
      <c r="THN200" s="251"/>
      <c r="THO200" s="251"/>
      <c r="THP200" s="251"/>
      <c r="THQ200" s="251"/>
      <c r="THR200" s="251"/>
      <c r="THS200" s="251"/>
      <c r="THT200" s="251"/>
      <c r="THU200" s="251"/>
      <c r="THV200" s="251"/>
      <c r="THW200" s="251"/>
      <c r="THX200" s="251"/>
      <c r="THY200" s="251"/>
      <c r="THZ200" s="251"/>
      <c r="TIA200" s="251"/>
      <c r="TIB200" s="251"/>
      <c r="TIC200" s="251"/>
      <c r="TID200" s="251"/>
      <c r="TIE200" s="251"/>
      <c r="TIF200" s="251"/>
      <c r="TIG200" s="251"/>
      <c r="TIH200" s="251"/>
      <c r="TII200" s="251"/>
      <c r="TIJ200" s="251"/>
      <c r="TIK200" s="251"/>
      <c r="TIL200" s="251"/>
      <c r="TIM200" s="251"/>
      <c r="TIN200" s="251"/>
      <c r="TIO200" s="251"/>
      <c r="TIP200" s="251"/>
      <c r="TIQ200" s="251"/>
      <c r="TIR200" s="251"/>
      <c r="TIS200" s="251"/>
      <c r="TIT200" s="251"/>
      <c r="TIU200" s="251"/>
      <c r="TIV200" s="251"/>
      <c r="TIW200" s="251"/>
      <c r="TIX200" s="251"/>
      <c r="TIY200" s="251"/>
      <c r="TIZ200" s="251"/>
      <c r="TJA200" s="251"/>
      <c r="TJB200" s="251"/>
      <c r="TJC200" s="251"/>
      <c r="TJD200" s="251"/>
      <c r="TJE200" s="251"/>
      <c r="TJF200" s="251"/>
      <c r="TJG200" s="251"/>
      <c r="TJH200" s="251"/>
      <c r="TJI200" s="251"/>
      <c r="TJJ200" s="251"/>
      <c r="TJK200" s="251"/>
      <c r="TJL200" s="251"/>
      <c r="TJM200" s="251"/>
      <c r="TJN200" s="251"/>
      <c r="TJO200" s="251"/>
      <c r="TJP200" s="251"/>
      <c r="TJQ200" s="251"/>
      <c r="TJR200" s="251"/>
      <c r="TJS200" s="251"/>
      <c r="TJT200" s="251"/>
      <c r="TJU200" s="251"/>
      <c r="TJV200" s="251"/>
      <c r="TJW200" s="251"/>
      <c r="TJX200" s="251"/>
      <c r="TJY200" s="251"/>
      <c r="TJZ200" s="251"/>
      <c r="TKA200" s="251"/>
      <c r="TKB200" s="251"/>
      <c r="TKC200" s="251"/>
      <c r="TKD200" s="251"/>
      <c r="TKE200" s="251"/>
      <c r="TKF200" s="251"/>
      <c r="TKG200" s="251"/>
      <c r="TKH200" s="251"/>
      <c r="TKI200" s="251"/>
      <c r="TKJ200" s="251"/>
      <c r="TKK200" s="251"/>
      <c r="TKL200" s="251"/>
      <c r="TKM200" s="251"/>
      <c r="TKN200" s="251"/>
      <c r="TKO200" s="251"/>
      <c r="TKP200" s="251"/>
      <c r="TKQ200" s="251"/>
      <c r="TKR200" s="251"/>
      <c r="TKS200" s="251"/>
      <c r="TKT200" s="251"/>
      <c r="TKU200" s="251"/>
      <c r="TKV200" s="251"/>
      <c r="TKW200" s="251"/>
      <c r="TKX200" s="251"/>
      <c r="TKY200" s="251"/>
      <c r="TKZ200" s="251"/>
      <c r="TLA200" s="251"/>
      <c r="TLB200" s="251"/>
      <c r="TLC200" s="251"/>
      <c r="TLD200" s="251"/>
      <c r="TLE200" s="251"/>
      <c r="TLF200" s="251"/>
      <c r="TLG200" s="251"/>
      <c r="TLH200" s="251"/>
      <c r="TLI200" s="251"/>
      <c r="TLJ200" s="251"/>
      <c r="TLK200" s="251"/>
      <c r="TLL200" s="251"/>
      <c r="TLM200" s="251"/>
      <c r="TLN200" s="251"/>
      <c r="TLO200" s="251"/>
      <c r="TLP200" s="251"/>
      <c r="TLQ200" s="251"/>
      <c r="TLR200" s="251"/>
      <c r="TLS200" s="251"/>
      <c r="TLT200" s="251"/>
      <c r="TLU200" s="251"/>
      <c r="TLV200" s="251"/>
      <c r="TLW200" s="251"/>
      <c r="TLX200" s="251"/>
      <c r="TLY200" s="251"/>
      <c r="TLZ200" s="251"/>
      <c r="TMA200" s="251"/>
      <c r="TMB200" s="251"/>
      <c r="TMC200" s="251"/>
      <c r="TMD200" s="251"/>
      <c r="TME200" s="251"/>
      <c r="TMF200" s="251"/>
      <c r="TMG200" s="251"/>
      <c r="TMH200" s="251"/>
      <c r="TMI200" s="251"/>
      <c r="TMJ200" s="251"/>
      <c r="TMK200" s="251"/>
      <c r="TML200" s="251"/>
      <c r="TMM200" s="251"/>
      <c r="TMN200" s="251"/>
      <c r="TMO200" s="251"/>
      <c r="TMP200" s="251"/>
      <c r="TMQ200" s="251"/>
      <c r="TMR200" s="251"/>
      <c r="TMS200" s="251"/>
      <c r="TMT200" s="251"/>
      <c r="TMU200" s="251"/>
      <c r="TMV200" s="251"/>
      <c r="TMW200" s="251"/>
      <c r="TMX200" s="251"/>
      <c r="TMY200" s="251"/>
      <c r="TMZ200" s="251"/>
      <c r="TNA200" s="251"/>
      <c r="TNB200" s="251"/>
      <c r="TNC200" s="251"/>
      <c r="TND200" s="251"/>
      <c r="TNE200" s="251"/>
      <c r="TNF200" s="251"/>
      <c r="TNG200" s="251"/>
      <c r="TNH200" s="251"/>
      <c r="TNI200" s="251"/>
      <c r="TNJ200" s="251"/>
      <c r="TNK200" s="251"/>
      <c r="TNL200" s="251"/>
      <c r="TNM200" s="251"/>
      <c r="TNN200" s="251"/>
      <c r="TNO200" s="251"/>
      <c r="TNP200" s="251"/>
      <c r="TNQ200" s="251"/>
      <c r="TNR200" s="251"/>
      <c r="TNS200" s="251"/>
      <c r="TNT200" s="251"/>
      <c r="TNU200" s="251"/>
      <c r="TNV200" s="251"/>
      <c r="TNW200" s="251"/>
      <c r="TNX200" s="251"/>
      <c r="TNY200" s="251"/>
      <c r="TNZ200" s="251"/>
      <c r="TOA200" s="251"/>
      <c r="TOB200" s="251"/>
      <c r="TOC200" s="251"/>
      <c r="TOD200" s="251"/>
      <c r="TOE200" s="251"/>
      <c r="TOF200" s="251"/>
      <c r="TOG200" s="251"/>
      <c r="TOH200" s="251"/>
      <c r="TOI200" s="251"/>
      <c r="TOJ200" s="251"/>
      <c r="TOK200" s="251"/>
      <c r="TOL200" s="251"/>
      <c r="TOM200" s="251"/>
      <c r="TON200" s="251"/>
      <c r="TOO200" s="251"/>
      <c r="TOP200" s="251"/>
      <c r="TOQ200" s="251"/>
      <c r="TOR200" s="251"/>
      <c r="TOS200" s="251"/>
      <c r="TOT200" s="251"/>
      <c r="TOU200" s="251"/>
      <c r="TOV200" s="251"/>
      <c r="TOW200" s="251"/>
      <c r="TOX200" s="251"/>
      <c r="TOY200" s="251"/>
      <c r="TOZ200" s="251"/>
      <c r="TPA200" s="251"/>
      <c r="TPB200" s="251"/>
      <c r="TPC200" s="251"/>
      <c r="TPD200" s="251"/>
      <c r="TPE200" s="251"/>
      <c r="TPF200" s="251"/>
      <c r="TPG200" s="251"/>
      <c r="TPH200" s="251"/>
      <c r="TPI200" s="251"/>
      <c r="TPJ200" s="251"/>
      <c r="TPK200" s="251"/>
      <c r="TPL200" s="251"/>
      <c r="TPM200" s="251"/>
      <c r="TPN200" s="251"/>
      <c r="TPO200" s="251"/>
      <c r="TPP200" s="251"/>
      <c r="TPQ200" s="251"/>
      <c r="TPR200" s="251"/>
      <c r="TPS200" s="251"/>
      <c r="TPT200" s="251"/>
      <c r="TPU200" s="251"/>
      <c r="TPV200" s="251"/>
      <c r="TPW200" s="251"/>
      <c r="TPX200" s="251"/>
      <c r="TPY200" s="251"/>
      <c r="TPZ200" s="251"/>
      <c r="TQA200" s="251"/>
      <c r="TQB200" s="251"/>
      <c r="TQC200" s="251"/>
      <c r="TQD200" s="251"/>
      <c r="TQE200" s="251"/>
      <c r="TQF200" s="251"/>
      <c r="TQG200" s="251"/>
      <c r="TQH200" s="251"/>
      <c r="TQI200" s="251"/>
      <c r="TQJ200" s="251"/>
      <c r="TQK200" s="251"/>
      <c r="TQL200" s="251"/>
      <c r="TQM200" s="251"/>
      <c r="TQN200" s="251"/>
      <c r="TQO200" s="251"/>
      <c r="TQP200" s="251"/>
      <c r="TQQ200" s="251"/>
      <c r="TQR200" s="251"/>
      <c r="TQS200" s="251"/>
      <c r="TQT200" s="251"/>
      <c r="TQU200" s="251"/>
      <c r="TQV200" s="251"/>
      <c r="TQW200" s="251"/>
      <c r="TQX200" s="251"/>
      <c r="TQY200" s="251"/>
      <c r="TQZ200" s="251"/>
      <c r="TRA200" s="251"/>
      <c r="TRB200" s="251"/>
      <c r="TRC200" s="251"/>
      <c r="TRD200" s="251"/>
      <c r="TRE200" s="251"/>
      <c r="TRF200" s="251"/>
      <c r="TRG200" s="251"/>
      <c r="TRH200" s="251"/>
      <c r="TRI200" s="251"/>
      <c r="TRJ200" s="251"/>
      <c r="TRK200" s="251"/>
      <c r="TRL200" s="251"/>
      <c r="TRM200" s="251"/>
      <c r="TRN200" s="251"/>
      <c r="TRO200" s="251"/>
      <c r="TRP200" s="251"/>
      <c r="TRQ200" s="251"/>
      <c r="TRR200" s="251"/>
      <c r="TRS200" s="251"/>
      <c r="TRT200" s="251"/>
      <c r="TRU200" s="251"/>
      <c r="TRV200" s="251"/>
      <c r="TRW200" s="251"/>
      <c r="TRX200" s="251"/>
      <c r="TRY200" s="251"/>
      <c r="TRZ200" s="251"/>
      <c r="TSA200" s="251"/>
      <c r="TSB200" s="251"/>
      <c r="TSC200" s="251"/>
      <c r="TSD200" s="251"/>
      <c r="TSE200" s="251"/>
      <c r="TSF200" s="251"/>
      <c r="TSG200" s="251"/>
      <c r="TSH200" s="251"/>
      <c r="TSI200" s="251"/>
      <c r="TSJ200" s="251"/>
      <c r="TSK200" s="251"/>
      <c r="TSL200" s="251"/>
      <c r="TSM200" s="251"/>
      <c r="TSN200" s="251"/>
      <c r="TSO200" s="251"/>
      <c r="TSP200" s="251"/>
      <c r="TSQ200" s="251"/>
      <c r="TSR200" s="251"/>
      <c r="TSS200" s="251"/>
      <c r="TST200" s="251"/>
      <c r="TSU200" s="251"/>
      <c r="TSV200" s="251"/>
      <c r="TSW200" s="251"/>
      <c r="TSX200" s="251"/>
      <c r="TSY200" s="251"/>
      <c r="TSZ200" s="251"/>
      <c r="TTA200" s="251"/>
      <c r="TTB200" s="251"/>
      <c r="TTC200" s="251"/>
      <c r="TTD200" s="251"/>
      <c r="TTE200" s="251"/>
      <c r="TTF200" s="251"/>
      <c r="TTG200" s="251"/>
      <c r="TTH200" s="251"/>
      <c r="TTI200" s="251"/>
      <c r="TTJ200" s="251"/>
      <c r="TTK200" s="251"/>
      <c r="TTL200" s="251"/>
      <c r="TTM200" s="251"/>
      <c r="TTN200" s="251"/>
      <c r="TTO200" s="251"/>
      <c r="TTP200" s="251"/>
      <c r="TTQ200" s="251"/>
      <c r="TTR200" s="251"/>
      <c r="TTS200" s="251"/>
      <c r="TTT200" s="251"/>
      <c r="TTU200" s="251"/>
      <c r="TTV200" s="251"/>
      <c r="TTW200" s="251"/>
      <c r="TTX200" s="251"/>
      <c r="TTY200" s="251"/>
      <c r="TTZ200" s="251"/>
      <c r="TUA200" s="251"/>
      <c r="TUB200" s="251"/>
      <c r="TUC200" s="251"/>
      <c r="TUD200" s="251"/>
      <c r="TUE200" s="251"/>
      <c r="TUF200" s="251"/>
      <c r="TUG200" s="251"/>
      <c r="TUH200" s="251"/>
      <c r="TUI200" s="251"/>
      <c r="TUJ200" s="251"/>
      <c r="TUK200" s="251"/>
      <c r="TUL200" s="251"/>
      <c r="TUM200" s="251"/>
      <c r="TUN200" s="251"/>
      <c r="TUO200" s="251"/>
      <c r="TUP200" s="251"/>
      <c r="TUQ200" s="251"/>
      <c r="TUR200" s="251"/>
      <c r="TUS200" s="251"/>
      <c r="TUT200" s="251"/>
      <c r="TUU200" s="251"/>
      <c r="TUV200" s="251"/>
      <c r="TUW200" s="251"/>
      <c r="TUX200" s="251"/>
      <c r="TUY200" s="251"/>
      <c r="TUZ200" s="251"/>
      <c r="TVA200" s="251"/>
      <c r="TVB200" s="251"/>
      <c r="TVC200" s="251"/>
      <c r="TVD200" s="251"/>
      <c r="TVE200" s="251"/>
      <c r="TVF200" s="251"/>
      <c r="TVG200" s="251"/>
      <c r="TVH200" s="251"/>
      <c r="TVI200" s="251"/>
      <c r="TVJ200" s="251"/>
      <c r="TVK200" s="251"/>
      <c r="TVL200" s="251"/>
      <c r="TVM200" s="251"/>
      <c r="TVN200" s="251"/>
      <c r="TVO200" s="251"/>
      <c r="TVP200" s="251"/>
      <c r="TVQ200" s="251"/>
      <c r="TVR200" s="251"/>
      <c r="TVS200" s="251"/>
      <c r="TVT200" s="251"/>
      <c r="TVU200" s="251"/>
      <c r="TVV200" s="251"/>
      <c r="TVW200" s="251"/>
      <c r="TVX200" s="251"/>
      <c r="TVY200" s="251"/>
      <c r="TVZ200" s="251"/>
      <c r="TWA200" s="251"/>
      <c r="TWB200" s="251"/>
      <c r="TWC200" s="251"/>
      <c r="TWD200" s="251"/>
      <c r="TWE200" s="251"/>
      <c r="TWF200" s="251"/>
      <c r="TWG200" s="251"/>
      <c r="TWH200" s="251"/>
      <c r="TWI200" s="251"/>
      <c r="TWJ200" s="251"/>
      <c r="TWK200" s="251"/>
      <c r="TWL200" s="251"/>
      <c r="TWM200" s="251"/>
      <c r="TWN200" s="251"/>
      <c r="TWO200" s="251"/>
      <c r="TWP200" s="251"/>
      <c r="TWQ200" s="251"/>
      <c r="TWR200" s="251"/>
      <c r="TWS200" s="251"/>
      <c r="TWT200" s="251"/>
      <c r="TWU200" s="251"/>
      <c r="TWV200" s="251"/>
      <c r="TWW200" s="251"/>
      <c r="TWX200" s="251"/>
      <c r="TWY200" s="251"/>
      <c r="TWZ200" s="251"/>
      <c r="TXA200" s="251"/>
      <c r="TXB200" s="251"/>
      <c r="TXC200" s="251"/>
      <c r="TXD200" s="251"/>
      <c r="TXE200" s="251"/>
      <c r="TXF200" s="251"/>
      <c r="TXG200" s="251"/>
      <c r="TXH200" s="251"/>
      <c r="TXI200" s="251"/>
      <c r="TXJ200" s="251"/>
      <c r="TXK200" s="251"/>
      <c r="TXL200" s="251"/>
      <c r="TXM200" s="251"/>
      <c r="TXN200" s="251"/>
      <c r="TXO200" s="251"/>
      <c r="TXP200" s="251"/>
      <c r="TXQ200" s="251"/>
      <c r="TXR200" s="251"/>
      <c r="TXS200" s="251"/>
      <c r="TXT200" s="251"/>
      <c r="TXU200" s="251"/>
      <c r="TXV200" s="251"/>
      <c r="TXW200" s="251"/>
      <c r="TXX200" s="251"/>
      <c r="TXY200" s="251"/>
      <c r="TXZ200" s="251"/>
      <c r="TYA200" s="251"/>
      <c r="TYB200" s="251"/>
      <c r="TYC200" s="251"/>
      <c r="TYD200" s="251"/>
      <c r="TYE200" s="251"/>
      <c r="TYF200" s="251"/>
      <c r="TYG200" s="251"/>
      <c r="TYH200" s="251"/>
      <c r="TYI200" s="251"/>
      <c r="TYJ200" s="251"/>
      <c r="TYK200" s="251"/>
      <c r="TYL200" s="251"/>
      <c r="TYM200" s="251"/>
      <c r="TYN200" s="251"/>
      <c r="TYO200" s="251"/>
      <c r="TYP200" s="251"/>
      <c r="TYQ200" s="251"/>
      <c r="TYR200" s="251"/>
      <c r="TYS200" s="251"/>
      <c r="TYT200" s="251"/>
      <c r="TYU200" s="251"/>
      <c r="TYV200" s="251"/>
      <c r="TYW200" s="251"/>
      <c r="TYX200" s="251"/>
      <c r="TYY200" s="251"/>
      <c r="TYZ200" s="251"/>
      <c r="TZA200" s="251"/>
      <c r="TZB200" s="251"/>
      <c r="TZC200" s="251"/>
      <c r="TZD200" s="251"/>
      <c r="TZE200" s="251"/>
      <c r="TZF200" s="251"/>
      <c r="TZG200" s="251"/>
      <c r="TZH200" s="251"/>
      <c r="TZI200" s="251"/>
      <c r="TZJ200" s="251"/>
      <c r="TZK200" s="251"/>
      <c r="TZL200" s="251"/>
      <c r="TZM200" s="251"/>
      <c r="TZN200" s="251"/>
      <c r="TZO200" s="251"/>
      <c r="TZP200" s="251"/>
      <c r="TZQ200" s="251"/>
      <c r="TZR200" s="251"/>
      <c r="TZS200" s="251"/>
      <c r="TZT200" s="251"/>
      <c r="TZU200" s="251"/>
      <c r="TZV200" s="251"/>
      <c r="TZW200" s="251"/>
      <c r="TZX200" s="251"/>
      <c r="TZY200" s="251"/>
      <c r="TZZ200" s="251"/>
      <c r="UAA200" s="251"/>
      <c r="UAB200" s="251"/>
      <c r="UAC200" s="251"/>
      <c r="UAD200" s="251"/>
      <c r="UAE200" s="251"/>
      <c r="UAF200" s="251"/>
      <c r="UAG200" s="251"/>
      <c r="UAH200" s="251"/>
      <c r="UAI200" s="251"/>
      <c r="UAJ200" s="251"/>
      <c r="UAK200" s="251"/>
      <c r="UAL200" s="251"/>
      <c r="UAM200" s="251"/>
      <c r="UAN200" s="251"/>
      <c r="UAO200" s="251"/>
      <c r="UAP200" s="251"/>
      <c r="UAQ200" s="251"/>
      <c r="UAR200" s="251"/>
      <c r="UAS200" s="251"/>
      <c r="UAT200" s="251"/>
      <c r="UAU200" s="251"/>
      <c r="UAV200" s="251"/>
      <c r="UAW200" s="251"/>
      <c r="UAX200" s="251"/>
      <c r="UAY200" s="251"/>
      <c r="UAZ200" s="251"/>
      <c r="UBA200" s="251"/>
      <c r="UBB200" s="251"/>
      <c r="UBC200" s="251"/>
      <c r="UBD200" s="251"/>
      <c r="UBE200" s="251"/>
      <c r="UBF200" s="251"/>
      <c r="UBG200" s="251"/>
      <c r="UBH200" s="251"/>
      <c r="UBI200" s="251"/>
      <c r="UBJ200" s="251"/>
      <c r="UBK200" s="251"/>
      <c r="UBL200" s="251"/>
      <c r="UBM200" s="251"/>
      <c r="UBN200" s="251"/>
      <c r="UBO200" s="251"/>
      <c r="UBP200" s="251"/>
      <c r="UBQ200" s="251"/>
      <c r="UBR200" s="251"/>
      <c r="UBS200" s="251"/>
      <c r="UBT200" s="251"/>
      <c r="UBU200" s="251"/>
      <c r="UBV200" s="251"/>
      <c r="UBW200" s="251"/>
      <c r="UBX200" s="251"/>
      <c r="UBY200" s="251"/>
      <c r="UBZ200" s="251"/>
      <c r="UCA200" s="251"/>
      <c r="UCB200" s="251"/>
      <c r="UCC200" s="251"/>
      <c r="UCD200" s="251"/>
      <c r="UCE200" s="251"/>
      <c r="UCF200" s="251"/>
      <c r="UCG200" s="251"/>
      <c r="UCH200" s="251"/>
      <c r="UCI200" s="251"/>
      <c r="UCJ200" s="251"/>
      <c r="UCK200" s="251"/>
      <c r="UCL200" s="251"/>
      <c r="UCM200" s="251"/>
      <c r="UCN200" s="251"/>
      <c r="UCO200" s="251"/>
      <c r="UCP200" s="251"/>
      <c r="UCQ200" s="251"/>
      <c r="UCR200" s="251"/>
      <c r="UCS200" s="251"/>
      <c r="UCT200" s="251"/>
      <c r="UCU200" s="251"/>
      <c r="UCV200" s="251"/>
      <c r="UCW200" s="251"/>
      <c r="UCX200" s="251"/>
      <c r="UCY200" s="251"/>
      <c r="UCZ200" s="251"/>
      <c r="UDA200" s="251"/>
      <c r="UDB200" s="251"/>
      <c r="UDC200" s="251"/>
      <c r="UDD200" s="251"/>
      <c r="UDE200" s="251"/>
      <c r="UDF200" s="251"/>
      <c r="UDG200" s="251"/>
      <c r="UDH200" s="251"/>
      <c r="UDI200" s="251"/>
      <c r="UDJ200" s="251"/>
      <c r="UDK200" s="251"/>
      <c r="UDL200" s="251"/>
      <c r="UDM200" s="251"/>
      <c r="UDN200" s="251"/>
      <c r="UDO200" s="251"/>
      <c r="UDP200" s="251"/>
      <c r="UDQ200" s="251"/>
      <c r="UDR200" s="251"/>
      <c r="UDS200" s="251"/>
      <c r="UDT200" s="251"/>
      <c r="UDU200" s="251"/>
      <c r="UDV200" s="251"/>
      <c r="UDW200" s="251"/>
      <c r="UDX200" s="251"/>
      <c r="UDY200" s="251"/>
      <c r="UDZ200" s="251"/>
      <c r="UEA200" s="251"/>
      <c r="UEB200" s="251"/>
      <c r="UEC200" s="251"/>
      <c r="UED200" s="251"/>
      <c r="UEE200" s="251"/>
      <c r="UEF200" s="251"/>
      <c r="UEG200" s="251"/>
      <c r="UEH200" s="251"/>
      <c r="UEI200" s="251"/>
      <c r="UEJ200" s="251"/>
      <c r="UEK200" s="251"/>
      <c r="UEL200" s="251"/>
      <c r="UEM200" s="251"/>
      <c r="UEN200" s="251"/>
      <c r="UEO200" s="251"/>
      <c r="UEP200" s="251"/>
      <c r="UEQ200" s="251"/>
      <c r="UER200" s="251"/>
      <c r="UES200" s="251"/>
      <c r="UET200" s="251"/>
      <c r="UEU200" s="251"/>
      <c r="UEV200" s="251"/>
      <c r="UEW200" s="251"/>
      <c r="UEX200" s="251"/>
      <c r="UEY200" s="251"/>
      <c r="UEZ200" s="251"/>
      <c r="UFA200" s="251"/>
      <c r="UFB200" s="251"/>
      <c r="UFC200" s="251"/>
      <c r="UFD200" s="251"/>
      <c r="UFE200" s="251"/>
      <c r="UFF200" s="251"/>
      <c r="UFG200" s="251"/>
      <c r="UFH200" s="251"/>
      <c r="UFI200" s="251"/>
      <c r="UFJ200" s="251"/>
      <c r="UFK200" s="251"/>
      <c r="UFL200" s="251"/>
      <c r="UFM200" s="251"/>
      <c r="UFN200" s="251"/>
      <c r="UFO200" s="251"/>
      <c r="UFP200" s="251"/>
      <c r="UFQ200" s="251"/>
      <c r="UFR200" s="251"/>
      <c r="UFS200" s="251"/>
      <c r="UFT200" s="251"/>
      <c r="UFU200" s="251"/>
      <c r="UFV200" s="251"/>
      <c r="UFW200" s="251"/>
      <c r="UFX200" s="251"/>
      <c r="UFY200" s="251"/>
      <c r="UFZ200" s="251"/>
      <c r="UGA200" s="251"/>
      <c r="UGB200" s="251"/>
      <c r="UGC200" s="251"/>
      <c r="UGD200" s="251"/>
      <c r="UGE200" s="251"/>
      <c r="UGF200" s="251"/>
      <c r="UGG200" s="251"/>
      <c r="UGH200" s="251"/>
      <c r="UGI200" s="251"/>
      <c r="UGJ200" s="251"/>
      <c r="UGK200" s="251"/>
      <c r="UGL200" s="251"/>
      <c r="UGM200" s="251"/>
      <c r="UGN200" s="251"/>
      <c r="UGO200" s="251"/>
      <c r="UGP200" s="251"/>
      <c r="UGQ200" s="251"/>
      <c r="UGR200" s="251"/>
      <c r="UGS200" s="251"/>
      <c r="UGT200" s="251"/>
      <c r="UGU200" s="251"/>
      <c r="UGV200" s="251"/>
      <c r="UGW200" s="251"/>
      <c r="UGX200" s="251"/>
      <c r="UGY200" s="251"/>
      <c r="UGZ200" s="251"/>
      <c r="UHA200" s="251"/>
      <c r="UHB200" s="251"/>
      <c r="UHC200" s="251"/>
      <c r="UHD200" s="251"/>
      <c r="UHE200" s="251"/>
      <c r="UHF200" s="251"/>
      <c r="UHG200" s="251"/>
      <c r="UHH200" s="251"/>
      <c r="UHI200" s="251"/>
      <c r="UHJ200" s="251"/>
      <c r="UHK200" s="251"/>
      <c r="UHL200" s="251"/>
      <c r="UHM200" s="251"/>
      <c r="UHN200" s="251"/>
      <c r="UHO200" s="251"/>
      <c r="UHP200" s="251"/>
      <c r="UHQ200" s="251"/>
      <c r="UHR200" s="251"/>
      <c r="UHS200" s="251"/>
      <c r="UHT200" s="251"/>
      <c r="UHU200" s="251"/>
      <c r="UHV200" s="251"/>
      <c r="UHW200" s="251"/>
      <c r="UHX200" s="251"/>
      <c r="UHY200" s="251"/>
      <c r="UHZ200" s="251"/>
      <c r="UIA200" s="251"/>
      <c r="UIB200" s="251"/>
      <c r="UIC200" s="251"/>
      <c r="UID200" s="251"/>
      <c r="UIE200" s="251"/>
      <c r="UIF200" s="251"/>
      <c r="UIG200" s="251"/>
      <c r="UIH200" s="251"/>
      <c r="UII200" s="251"/>
      <c r="UIJ200" s="251"/>
      <c r="UIK200" s="251"/>
      <c r="UIL200" s="251"/>
      <c r="UIM200" s="251"/>
      <c r="UIN200" s="251"/>
      <c r="UIO200" s="251"/>
      <c r="UIP200" s="251"/>
      <c r="UIQ200" s="251"/>
      <c r="UIR200" s="251"/>
      <c r="UIS200" s="251"/>
      <c r="UIT200" s="251"/>
      <c r="UIU200" s="251"/>
      <c r="UIV200" s="251"/>
      <c r="UIW200" s="251"/>
      <c r="UIX200" s="251"/>
      <c r="UIY200" s="251"/>
      <c r="UIZ200" s="251"/>
      <c r="UJA200" s="251"/>
      <c r="UJB200" s="251"/>
      <c r="UJC200" s="251"/>
      <c r="UJD200" s="251"/>
      <c r="UJE200" s="251"/>
      <c r="UJF200" s="251"/>
      <c r="UJG200" s="251"/>
      <c r="UJH200" s="251"/>
      <c r="UJI200" s="251"/>
      <c r="UJJ200" s="251"/>
      <c r="UJK200" s="251"/>
      <c r="UJL200" s="251"/>
      <c r="UJM200" s="251"/>
      <c r="UJN200" s="251"/>
      <c r="UJO200" s="251"/>
      <c r="UJP200" s="251"/>
      <c r="UJQ200" s="251"/>
      <c r="UJR200" s="251"/>
      <c r="UJS200" s="251"/>
      <c r="UJT200" s="251"/>
      <c r="UJU200" s="251"/>
      <c r="UJV200" s="251"/>
      <c r="UJW200" s="251"/>
      <c r="UJX200" s="251"/>
      <c r="UJY200" s="251"/>
      <c r="UJZ200" s="251"/>
      <c r="UKA200" s="251"/>
      <c r="UKB200" s="251"/>
      <c r="UKC200" s="251"/>
      <c r="UKD200" s="251"/>
      <c r="UKE200" s="251"/>
      <c r="UKF200" s="251"/>
      <c r="UKG200" s="251"/>
      <c r="UKH200" s="251"/>
      <c r="UKI200" s="251"/>
      <c r="UKJ200" s="251"/>
      <c r="UKK200" s="251"/>
      <c r="UKL200" s="251"/>
      <c r="UKM200" s="251"/>
      <c r="UKN200" s="251"/>
      <c r="UKO200" s="251"/>
      <c r="UKP200" s="251"/>
      <c r="UKQ200" s="251"/>
      <c r="UKR200" s="251"/>
      <c r="UKS200" s="251"/>
      <c r="UKT200" s="251"/>
      <c r="UKU200" s="251"/>
      <c r="UKV200" s="251"/>
      <c r="UKW200" s="251"/>
      <c r="UKX200" s="251"/>
      <c r="UKY200" s="251"/>
      <c r="UKZ200" s="251"/>
      <c r="ULA200" s="251"/>
      <c r="ULB200" s="251"/>
      <c r="ULC200" s="251"/>
      <c r="ULD200" s="251"/>
      <c r="ULE200" s="251"/>
      <c r="ULF200" s="251"/>
      <c r="ULG200" s="251"/>
      <c r="ULH200" s="251"/>
      <c r="ULI200" s="251"/>
      <c r="ULJ200" s="251"/>
      <c r="ULK200" s="251"/>
      <c r="ULL200" s="251"/>
      <c r="ULM200" s="251"/>
      <c r="ULN200" s="251"/>
      <c r="ULO200" s="251"/>
      <c r="ULP200" s="251"/>
      <c r="ULQ200" s="251"/>
      <c r="ULR200" s="251"/>
      <c r="ULS200" s="251"/>
      <c r="ULT200" s="251"/>
      <c r="ULU200" s="251"/>
      <c r="ULV200" s="251"/>
      <c r="ULW200" s="251"/>
      <c r="ULX200" s="251"/>
      <c r="ULY200" s="251"/>
      <c r="ULZ200" s="251"/>
      <c r="UMA200" s="251"/>
      <c r="UMB200" s="251"/>
      <c r="UMC200" s="251"/>
      <c r="UMD200" s="251"/>
      <c r="UME200" s="251"/>
      <c r="UMF200" s="251"/>
      <c r="UMG200" s="251"/>
      <c r="UMH200" s="251"/>
      <c r="UMI200" s="251"/>
      <c r="UMJ200" s="251"/>
      <c r="UMK200" s="251"/>
      <c r="UML200" s="251"/>
      <c r="UMM200" s="251"/>
      <c r="UMN200" s="251"/>
      <c r="UMO200" s="251"/>
      <c r="UMP200" s="251"/>
      <c r="UMQ200" s="251"/>
      <c r="UMR200" s="251"/>
      <c r="UMS200" s="251"/>
      <c r="UMT200" s="251"/>
      <c r="UMU200" s="251"/>
      <c r="UMV200" s="251"/>
      <c r="UMW200" s="251"/>
      <c r="UMX200" s="251"/>
      <c r="UMY200" s="251"/>
      <c r="UMZ200" s="251"/>
      <c r="UNA200" s="251"/>
      <c r="UNB200" s="251"/>
      <c r="UNC200" s="251"/>
      <c r="UND200" s="251"/>
      <c r="UNE200" s="251"/>
      <c r="UNF200" s="251"/>
      <c r="UNG200" s="251"/>
      <c r="UNH200" s="251"/>
      <c r="UNI200" s="251"/>
      <c r="UNJ200" s="251"/>
      <c r="UNK200" s="251"/>
      <c r="UNL200" s="251"/>
      <c r="UNM200" s="251"/>
      <c r="UNN200" s="251"/>
      <c r="UNO200" s="251"/>
      <c r="UNP200" s="251"/>
      <c r="UNQ200" s="251"/>
      <c r="UNR200" s="251"/>
      <c r="UNS200" s="251"/>
      <c r="UNT200" s="251"/>
      <c r="UNU200" s="251"/>
      <c r="UNV200" s="251"/>
      <c r="UNW200" s="251"/>
      <c r="UNX200" s="251"/>
      <c r="UNY200" s="251"/>
      <c r="UNZ200" s="251"/>
      <c r="UOA200" s="251"/>
      <c r="UOB200" s="251"/>
      <c r="UOC200" s="251"/>
      <c r="UOD200" s="251"/>
      <c r="UOE200" s="251"/>
      <c r="UOF200" s="251"/>
      <c r="UOG200" s="251"/>
      <c r="UOH200" s="251"/>
      <c r="UOI200" s="251"/>
      <c r="UOJ200" s="251"/>
      <c r="UOK200" s="251"/>
      <c r="UOL200" s="251"/>
      <c r="UOM200" s="251"/>
      <c r="UON200" s="251"/>
      <c r="UOO200" s="251"/>
      <c r="UOP200" s="251"/>
      <c r="UOQ200" s="251"/>
      <c r="UOR200" s="251"/>
      <c r="UOS200" s="251"/>
      <c r="UOT200" s="251"/>
      <c r="UOU200" s="251"/>
      <c r="UOV200" s="251"/>
      <c r="UOW200" s="251"/>
      <c r="UOX200" s="251"/>
      <c r="UOY200" s="251"/>
      <c r="UOZ200" s="251"/>
      <c r="UPA200" s="251"/>
      <c r="UPB200" s="251"/>
      <c r="UPC200" s="251"/>
      <c r="UPD200" s="251"/>
      <c r="UPE200" s="251"/>
      <c r="UPF200" s="251"/>
      <c r="UPG200" s="251"/>
      <c r="UPH200" s="251"/>
      <c r="UPI200" s="251"/>
      <c r="UPJ200" s="251"/>
      <c r="UPK200" s="251"/>
      <c r="UPL200" s="251"/>
      <c r="UPM200" s="251"/>
      <c r="UPN200" s="251"/>
      <c r="UPO200" s="251"/>
      <c r="UPP200" s="251"/>
      <c r="UPQ200" s="251"/>
      <c r="UPR200" s="251"/>
      <c r="UPS200" s="251"/>
      <c r="UPT200" s="251"/>
      <c r="UPU200" s="251"/>
      <c r="UPV200" s="251"/>
      <c r="UPW200" s="251"/>
      <c r="UPX200" s="251"/>
      <c r="UPY200" s="251"/>
      <c r="UPZ200" s="251"/>
      <c r="UQA200" s="251"/>
      <c r="UQB200" s="251"/>
      <c r="UQC200" s="251"/>
      <c r="UQD200" s="251"/>
      <c r="UQE200" s="251"/>
      <c r="UQF200" s="251"/>
      <c r="UQG200" s="251"/>
      <c r="UQH200" s="251"/>
      <c r="UQI200" s="251"/>
      <c r="UQJ200" s="251"/>
      <c r="UQK200" s="251"/>
      <c r="UQL200" s="251"/>
      <c r="UQM200" s="251"/>
      <c r="UQN200" s="251"/>
      <c r="UQO200" s="251"/>
      <c r="UQP200" s="251"/>
      <c r="UQQ200" s="251"/>
      <c r="UQR200" s="251"/>
      <c r="UQS200" s="251"/>
      <c r="UQT200" s="251"/>
      <c r="UQU200" s="251"/>
      <c r="UQV200" s="251"/>
      <c r="UQW200" s="251"/>
      <c r="UQX200" s="251"/>
      <c r="UQY200" s="251"/>
      <c r="UQZ200" s="251"/>
      <c r="URA200" s="251"/>
      <c r="URB200" s="251"/>
      <c r="URC200" s="251"/>
      <c r="URD200" s="251"/>
      <c r="URE200" s="251"/>
      <c r="URF200" s="251"/>
      <c r="URG200" s="251"/>
      <c r="URH200" s="251"/>
      <c r="URI200" s="251"/>
      <c r="URJ200" s="251"/>
      <c r="URK200" s="251"/>
      <c r="URL200" s="251"/>
      <c r="URM200" s="251"/>
      <c r="URN200" s="251"/>
      <c r="URO200" s="251"/>
      <c r="URP200" s="251"/>
      <c r="URQ200" s="251"/>
      <c r="URR200" s="251"/>
      <c r="URS200" s="251"/>
      <c r="URT200" s="251"/>
      <c r="URU200" s="251"/>
      <c r="URV200" s="251"/>
      <c r="URW200" s="251"/>
      <c r="URX200" s="251"/>
      <c r="URY200" s="251"/>
      <c r="URZ200" s="251"/>
      <c r="USA200" s="251"/>
      <c r="USB200" s="251"/>
      <c r="USC200" s="251"/>
      <c r="USD200" s="251"/>
      <c r="USE200" s="251"/>
      <c r="USF200" s="251"/>
      <c r="USG200" s="251"/>
      <c r="USH200" s="251"/>
      <c r="USI200" s="251"/>
      <c r="USJ200" s="251"/>
      <c r="USK200" s="251"/>
      <c r="USL200" s="251"/>
      <c r="USM200" s="251"/>
      <c r="USN200" s="251"/>
      <c r="USO200" s="251"/>
      <c r="USP200" s="251"/>
      <c r="USQ200" s="251"/>
      <c r="USR200" s="251"/>
      <c r="USS200" s="251"/>
      <c r="UST200" s="251"/>
      <c r="USU200" s="251"/>
      <c r="USV200" s="251"/>
      <c r="USW200" s="251"/>
      <c r="USX200" s="251"/>
      <c r="USY200" s="251"/>
      <c r="USZ200" s="251"/>
      <c r="UTA200" s="251"/>
      <c r="UTB200" s="251"/>
      <c r="UTC200" s="251"/>
      <c r="UTD200" s="251"/>
      <c r="UTE200" s="251"/>
      <c r="UTF200" s="251"/>
      <c r="UTG200" s="251"/>
      <c r="UTH200" s="251"/>
      <c r="UTI200" s="251"/>
      <c r="UTJ200" s="251"/>
      <c r="UTK200" s="251"/>
      <c r="UTL200" s="251"/>
      <c r="UTM200" s="251"/>
      <c r="UTN200" s="251"/>
      <c r="UTO200" s="251"/>
      <c r="UTP200" s="251"/>
      <c r="UTQ200" s="251"/>
      <c r="UTR200" s="251"/>
      <c r="UTS200" s="251"/>
      <c r="UTT200" s="251"/>
      <c r="UTU200" s="251"/>
      <c r="UTV200" s="251"/>
      <c r="UTW200" s="251"/>
      <c r="UTX200" s="251"/>
      <c r="UTY200" s="251"/>
      <c r="UTZ200" s="251"/>
      <c r="UUA200" s="251"/>
      <c r="UUB200" s="251"/>
      <c r="UUC200" s="251"/>
      <c r="UUD200" s="251"/>
      <c r="UUE200" s="251"/>
      <c r="UUF200" s="251"/>
      <c r="UUG200" s="251"/>
      <c r="UUH200" s="251"/>
      <c r="UUI200" s="251"/>
      <c r="UUJ200" s="251"/>
      <c r="UUK200" s="251"/>
      <c r="UUL200" s="251"/>
      <c r="UUM200" s="251"/>
      <c r="UUN200" s="251"/>
      <c r="UUO200" s="251"/>
      <c r="UUP200" s="251"/>
      <c r="UUQ200" s="251"/>
      <c r="UUR200" s="251"/>
      <c r="UUS200" s="251"/>
      <c r="UUT200" s="251"/>
      <c r="UUU200" s="251"/>
      <c r="UUV200" s="251"/>
      <c r="UUW200" s="251"/>
      <c r="UUX200" s="251"/>
      <c r="UUY200" s="251"/>
      <c r="UUZ200" s="251"/>
      <c r="UVA200" s="251"/>
      <c r="UVB200" s="251"/>
      <c r="UVC200" s="251"/>
      <c r="UVD200" s="251"/>
      <c r="UVE200" s="251"/>
      <c r="UVF200" s="251"/>
      <c r="UVG200" s="251"/>
      <c r="UVH200" s="251"/>
      <c r="UVI200" s="251"/>
      <c r="UVJ200" s="251"/>
      <c r="UVK200" s="251"/>
      <c r="UVL200" s="251"/>
      <c r="UVM200" s="251"/>
      <c r="UVN200" s="251"/>
      <c r="UVO200" s="251"/>
      <c r="UVP200" s="251"/>
      <c r="UVQ200" s="251"/>
      <c r="UVR200" s="251"/>
      <c r="UVS200" s="251"/>
      <c r="UVT200" s="251"/>
      <c r="UVU200" s="251"/>
      <c r="UVV200" s="251"/>
      <c r="UVW200" s="251"/>
      <c r="UVX200" s="251"/>
      <c r="UVY200" s="251"/>
      <c r="UVZ200" s="251"/>
      <c r="UWA200" s="251"/>
      <c r="UWB200" s="251"/>
      <c r="UWC200" s="251"/>
      <c r="UWD200" s="251"/>
      <c r="UWE200" s="251"/>
      <c r="UWF200" s="251"/>
      <c r="UWG200" s="251"/>
      <c r="UWH200" s="251"/>
      <c r="UWI200" s="251"/>
      <c r="UWJ200" s="251"/>
      <c r="UWK200" s="251"/>
      <c r="UWL200" s="251"/>
      <c r="UWM200" s="251"/>
      <c r="UWN200" s="251"/>
      <c r="UWO200" s="251"/>
      <c r="UWP200" s="251"/>
      <c r="UWQ200" s="251"/>
      <c r="UWR200" s="251"/>
      <c r="UWS200" s="251"/>
      <c r="UWT200" s="251"/>
      <c r="UWU200" s="251"/>
      <c r="UWV200" s="251"/>
      <c r="UWW200" s="251"/>
      <c r="UWX200" s="251"/>
      <c r="UWY200" s="251"/>
      <c r="UWZ200" s="251"/>
      <c r="UXA200" s="251"/>
      <c r="UXB200" s="251"/>
      <c r="UXC200" s="251"/>
      <c r="UXD200" s="251"/>
      <c r="UXE200" s="251"/>
      <c r="UXF200" s="251"/>
      <c r="UXG200" s="251"/>
      <c r="UXH200" s="251"/>
      <c r="UXI200" s="251"/>
      <c r="UXJ200" s="251"/>
      <c r="UXK200" s="251"/>
      <c r="UXL200" s="251"/>
      <c r="UXM200" s="251"/>
      <c r="UXN200" s="251"/>
      <c r="UXO200" s="251"/>
      <c r="UXP200" s="251"/>
      <c r="UXQ200" s="251"/>
      <c r="UXR200" s="251"/>
      <c r="UXS200" s="251"/>
      <c r="UXT200" s="251"/>
      <c r="UXU200" s="251"/>
      <c r="UXV200" s="251"/>
      <c r="UXW200" s="251"/>
      <c r="UXX200" s="251"/>
      <c r="UXY200" s="251"/>
      <c r="UXZ200" s="251"/>
      <c r="UYA200" s="251"/>
      <c r="UYB200" s="251"/>
      <c r="UYC200" s="251"/>
      <c r="UYD200" s="251"/>
      <c r="UYE200" s="251"/>
      <c r="UYF200" s="251"/>
      <c r="UYG200" s="251"/>
      <c r="UYH200" s="251"/>
      <c r="UYI200" s="251"/>
      <c r="UYJ200" s="251"/>
      <c r="UYK200" s="251"/>
      <c r="UYL200" s="251"/>
      <c r="UYM200" s="251"/>
      <c r="UYN200" s="251"/>
      <c r="UYO200" s="251"/>
      <c r="UYP200" s="251"/>
      <c r="UYQ200" s="251"/>
      <c r="UYR200" s="251"/>
      <c r="UYS200" s="251"/>
      <c r="UYT200" s="251"/>
      <c r="UYU200" s="251"/>
      <c r="UYV200" s="251"/>
      <c r="UYW200" s="251"/>
      <c r="UYX200" s="251"/>
      <c r="UYY200" s="251"/>
      <c r="UYZ200" s="251"/>
      <c r="UZA200" s="251"/>
      <c r="UZB200" s="251"/>
      <c r="UZC200" s="251"/>
      <c r="UZD200" s="251"/>
      <c r="UZE200" s="251"/>
      <c r="UZF200" s="251"/>
      <c r="UZG200" s="251"/>
      <c r="UZH200" s="251"/>
      <c r="UZI200" s="251"/>
      <c r="UZJ200" s="251"/>
      <c r="UZK200" s="251"/>
      <c r="UZL200" s="251"/>
      <c r="UZM200" s="251"/>
      <c r="UZN200" s="251"/>
      <c r="UZO200" s="251"/>
      <c r="UZP200" s="251"/>
      <c r="UZQ200" s="251"/>
      <c r="UZR200" s="251"/>
      <c r="UZS200" s="251"/>
      <c r="UZT200" s="251"/>
      <c r="UZU200" s="251"/>
      <c r="UZV200" s="251"/>
      <c r="UZW200" s="251"/>
      <c r="UZX200" s="251"/>
      <c r="UZY200" s="251"/>
      <c r="UZZ200" s="251"/>
      <c r="VAA200" s="251"/>
      <c r="VAB200" s="251"/>
      <c r="VAC200" s="251"/>
      <c r="VAD200" s="251"/>
      <c r="VAE200" s="251"/>
      <c r="VAF200" s="251"/>
      <c r="VAG200" s="251"/>
      <c r="VAH200" s="251"/>
      <c r="VAI200" s="251"/>
      <c r="VAJ200" s="251"/>
      <c r="VAK200" s="251"/>
      <c r="VAL200" s="251"/>
      <c r="VAM200" s="251"/>
      <c r="VAN200" s="251"/>
      <c r="VAO200" s="251"/>
      <c r="VAP200" s="251"/>
      <c r="VAQ200" s="251"/>
      <c r="VAR200" s="251"/>
      <c r="VAS200" s="251"/>
      <c r="VAT200" s="251"/>
      <c r="VAU200" s="251"/>
      <c r="VAV200" s="251"/>
      <c r="VAW200" s="251"/>
      <c r="VAX200" s="251"/>
      <c r="VAY200" s="251"/>
      <c r="VAZ200" s="251"/>
      <c r="VBA200" s="251"/>
      <c r="VBB200" s="251"/>
      <c r="VBC200" s="251"/>
      <c r="VBD200" s="251"/>
      <c r="VBE200" s="251"/>
      <c r="VBF200" s="251"/>
      <c r="VBG200" s="251"/>
      <c r="VBH200" s="251"/>
      <c r="VBI200" s="251"/>
      <c r="VBJ200" s="251"/>
      <c r="VBK200" s="251"/>
      <c r="VBL200" s="251"/>
      <c r="VBM200" s="251"/>
      <c r="VBN200" s="251"/>
      <c r="VBO200" s="251"/>
      <c r="VBP200" s="251"/>
      <c r="VBQ200" s="251"/>
      <c r="VBR200" s="251"/>
      <c r="VBS200" s="251"/>
      <c r="VBT200" s="251"/>
      <c r="VBU200" s="251"/>
      <c r="VBV200" s="251"/>
      <c r="VBW200" s="251"/>
      <c r="VBX200" s="251"/>
      <c r="VBY200" s="251"/>
      <c r="VBZ200" s="251"/>
      <c r="VCA200" s="251"/>
      <c r="VCB200" s="251"/>
      <c r="VCC200" s="251"/>
      <c r="VCD200" s="251"/>
      <c r="VCE200" s="251"/>
      <c r="VCF200" s="251"/>
      <c r="VCG200" s="251"/>
      <c r="VCH200" s="251"/>
      <c r="VCI200" s="251"/>
      <c r="VCJ200" s="251"/>
      <c r="VCK200" s="251"/>
      <c r="VCL200" s="251"/>
      <c r="VCM200" s="251"/>
      <c r="VCN200" s="251"/>
      <c r="VCO200" s="251"/>
      <c r="VCP200" s="251"/>
      <c r="VCQ200" s="251"/>
      <c r="VCR200" s="251"/>
      <c r="VCS200" s="251"/>
      <c r="VCT200" s="251"/>
      <c r="VCU200" s="251"/>
      <c r="VCV200" s="251"/>
      <c r="VCW200" s="251"/>
      <c r="VCX200" s="251"/>
      <c r="VCY200" s="251"/>
      <c r="VCZ200" s="251"/>
      <c r="VDA200" s="251"/>
      <c r="VDB200" s="251"/>
      <c r="VDC200" s="251"/>
      <c r="VDD200" s="251"/>
      <c r="VDE200" s="251"/>
      <c r="VDF200" s="251"/>
      <c r="VDG200" s="251"/>
      <c r="VDH200" s="251"/>
      <c r="VDI200" s="251"/>
      <c r="VDJ200" s="251"/>
      <c r="VDK200" s="251"/>
      <c r="VDL200" s="251"/>
      <c r="VDM200" s="251"/>
      <c r="VDN200" s="251"/>
      <c r="VDO200" s="251"/>
      <c r="VDP200" s="251"/>
      <c r="VDQ200" s="251"/>
      <c r="VDR200" s="251"/>
      <c r="VDS200" s="251"/>
      <c r="VDT200" s="251"/>
      <c r="VDU200" s="251"/>
      <c r="VDV200" s="251"/>
      <c r="VDW200" s="251"/>
      <c r="VDX200" s="251"/>
      <c r="VDY200" s="251"/>
      <c r="VDZ200" s="251"/>
      <c r="VEA200" s="251"/>
      <c r="VEB200" s="251"/>
      <c r="VEC200" s="251"/>
      <c r="VED200" s="251"/>
      <c r="VEE200" s="251"/>
      <c r="VEF200" s="251"/>
      <c r="VEG200" s="251"/>
      <c r="VEH200" s="251"/>
      <c r="VEI200" s="251"/>
      <c r="VEJ200" s="251"/>
      <c r="VEK200" s="251"/>
      <c r="VEL200" s="251"/>
      <c r="VEM200" s="251"/>
      <c r="VEN200" s="251"/>
      <c r="VEO200" s="251"/>
      <c r="VEP200" s="251"/>
      <c r="VEQ200" s="251"/>
      <c r="VER200" s="251"/>
      <c r="VES200" s="251"/>
      <c r="VET200" s="251"/>
      <c r="VEU200" s="251"/>
      <c r="VEV200" s="251"/>
      <c r="VEW200" s="251"/>
      <c r="VEX200" s="251"/>
      <c r="VEY200" s="251"/>
      <c r="VEZ200" s="251"/>
      <c r="VFA200" s="251"/>
      <c r="VFB200" s="251"/>
      <c r="VFC200" s="251"/>
      <c r="VFD200" s="251"/>
      <c r="VFE200" s="251"/>
      <c r="VFF200" s="251"/>
      <c r="VFG200" s="251"/>
      <c r="VFH200" s="251"/>
      <c r="VFI200" s="251"/>
      <c r="VFJ200" s="251"/>
      <c r="VFK200" s="251"/>
      <c r="VFL200" s="251"/>
      <c r="VFM200" s="251"/>
      <c r="VFN200" s="251"/>
      <c r="VFO200" s="251"/>
      <c r="VFP200" s="251"/>
      <c r="VFQ200" s="251"/>
      <c r="VFR200" s="251"/>
      <c r="VFS200" s="251"/>
      <c r="VFT200" s="251"/>
      <c r="VFU200" s="251"/>
      <c r="VFV200" s="251"/>
      <c r="VFW200" s="251"/>
      <c r="VFX200" s="251"/>
      <c r="VFY200" s="251"/>
      <c r="VFZ200" s="251"/>
      <c r="VGA200" s="251"/>
      <c r="VGB200" s="251"/>
      <c r="VGC200" s="251"/>
      <c r="VGD200" s="251"/>
      <c r="VGE200" s="251"/>
      <c r="VGF200" s="251"/>
      <c r="VGG200" s="251"/>
      <c r="VGH200" s="251"/>
      <c r="VGI200" s="251"/>
      <c r="VGJ200" s="251"/>
      <c r="VGK200" s="251"/>
      <c r="VGL200" s="251"/>
      <c r="VGM200" s="251"/>
      <c r="VGN200" s="251"/>
      <c r="VGO200" s="251"/>
      <c r="VGP200" s="251"/>
      <c r="VGQ200" s="251"/>
      <c r="VGR200" s="251"/>
      <c r="VGS200" s="251"/>
      <c r="VGT200" s="251"/>
      <c r="VGU200" s="251"/>
      <c r="VGV200" s="251"/>
      <c r="VGW200" s="251"/>
      <c r="VGX200" s="251"/>
      <c r="VGY200" s="251"/>
      <c r="VGZ200" s="251"/>
      <c r="VHA200" s="251"/>
      <c r="VHB200" s="251"/>
      <c r="VHC200" s="251"/>
      <c r="VHD200" s="251"/>
      <c r="VHE200" s="251"/>
      <c r="VHF200" s="251"/>
      <c r="VHG200" s="251"/>
      <c r="VHH200" s="251"/>
      <c r="VHI200" s="251"/>
      <c r="VHJ200" s="251"/>
      <c r="VHK200" s="251"/>
      <c r="VHL200" s="251"/>
      <c r="VHM200" s="251"/>
      <c r="VHN200" s="251"/>
      <c r="VHO200" s="251"/>
      <c r="VHP200" s="251"/>
      <c r="VHQ200" s="251"/>
      <c r="VHR200" s="251"/>
      <c r="VHS200" s="251"/>
      <c r="VHT200" s="251"/>
      <c r="VHU200" s="251"/>
      <c r="VHV200" s="251"/>
      <c r="VHW200" s="251"/>
      <c r="VHX200" s="251"/>
      <c r="VHY200" s="251"/>
      <c r="VHZ200" s="251"/>
      <c r="VIA200" s="251"/>
      <c r="VIB200" s="251"/>
      <c r="VIC200" s="251"/>
      <c r="VID200" s="251"/>
      <c r="VIE200" s="251"/>
      <c r="VIF200" s="251"/>
      <c r="VIG200" s="251"/>
      <c r="VIH200" s="251"/>
      <c r="VII200" s="251"/>
      <c r="VIJ200" s="251"/>
      <c r="VIK200" s="251"/>
      <c r="VIL200" s="251"/>
      <c r="VIM200" s="251"/>
      <c r="VIN200" s="251"/>
      <c r="VIO200" s="251"/>
      <c r="VIP200" s="251"/>
      <c r="VIQ200" s="251"/>
      <c r="VIR200" s="251"/>
      <c r="VIS200" s="251"/>
      <c r="VIT200" s="251"/>
      <c r="VIU200" s="251"/>
      <c r="VIV200" s="251"/>
      <c r="VIW200" s="251"/>
      <c r="VIX200" s="251"/>
      <c r="VIY200" s="251"/>
      <c r="VIZ200" s="251"/>
      <c r="VJA200" s="251"/>
      <c r="VJB200" s="251"/>
      <c r="VJC200" s="251"/>
      <c r="VJD200" s="251"/>
      <c r="VJE200" s="251"/>
      <c r="VJF200" s="251"/>
      <c r="VJG200" s="251"/>
      <c r="VJH200" s="251"/>
      <c r="VJI200" s="251"/>
      <c r="VJJ200" s="251"/>
      <c r="VJK200" s="251"/>
      <c r="VJL200" s="251"/>
      <c r="VJM200" s="251"/>
      <c r="VJN200" s="251"/>
      <c r="VJO200" s="251"/>
      <c r="VJP200" s="251"/>
      <c r="VJQ200" s="251"/>
      <c r="VJR200" s="251"/>
      <c r="VJS200" s="251"/>
      <c r="VJT200" s="251"/>
      <c r="VJU200" s="251"/>
      <c r="VJV200" s="251"/>
      <c r="VJW200" s="251"/>
      <c r="VJX200" s="251"/>
      <c r="VJY200" s="251"/>
      <c r="VJZ200" s="251"/>
      <c r="VKA200" s="251"/>
      <c r="VKB200" s="251"/>
      <c r="VKC200" s="251"/>
      <c r="VKD200" s="251"/>
      <c r="VKE200" s="251"/>
      <c r="VKF200" s="251"/>
      <c r="VKG200" s="251"/>
      <c r="VKH200" s="251"/>
      <c r="VKI200" s="251"/>
      <c r="VKJ200" s="251"/>
      <c r="VKK200" s="251"/>
      <c r="VKL200" s="251"/>
      <c r="VKM200" s="251"/>
      <c r="VKN200" s="251"/>
      <c r="VKO200" s="251"/>
      <c r="VKP200" s="251"/>
      <c r="VKQ200" s="251"/>
      <c r="VKR200" s="251"/>
      <c r="VKS200" s="251"/>
      <c r="VKT200" s="251"/>
      <c r="VKU200" s="251"/>
      <c r="VKV200" s="251"/>
      <c r="VKW200" s="251"/>
      <c r="VKX200" s="251"/>
      <c r="VKY200" s="251"/>
      <c r="VKZ200" s="251"/>
      <c r="VLA200" s="251"/>
      <c r="VLB200" s="251"/>
      <c r="VLC200" s="251"/>
      <c r="VLD200" s="251"/>
      <c r="VLE200" s="251"/>
      <c r="VLF200" s="251"/>
      <c r="VLG200" s="251"/>
      <c r="VLH200" s="251"/>
      <c r="VLI200" s="251"/>
      <c r="VLJ200" s="251"/>
      <c r="VLK200" s="251"/>
      <c r="VLL200" s="251"/>
      <c r="VLM200" s="251"/>
      <c r="VLN200" s="251"/>
      <c r="VLO200" s="251"/>
      <c r="VLP200" s="251"/>
      <c r="VLQ200" s="251"/>
      <c r="VLR200" s="251"/>
      <c r="VLS200" s="251"/>
      <c r="VLT200" s="251"/>
      <c r="VLU200" s="251"/>
      <c r="VLV200" s="251"/>
      <c r="VLW200" s="251"/>
      <c r="VLX200" s="251"/>
      <c r="VLY200" s="251"/>
      <c r="VLZ200" s="251"/>
      <c r="VMA200" s="251"/>
      <c r="VMB200" s="251"/>
      <c r="VMC200" s="251"/>
      <c r="VMD200" s="251"/>
      <c r="VME200" s="251"/>
      <c r="VMF200" s="251"/>
      <c r="VMG200" s="251"/>
      <c r="VMH200" s="251"/>
      <c r="VMI200" s="251"/>
      <c r="VMJ200" s="251"/>
      <c r="VMK200" s="251"/>
      <c r="VML200" s="251"/>
      <c r="VMM200" s="251"/>
      <c r="VMN200" s="251"/>
      <c r="VMO200" s="251"/>
      <c r="VMP200" s="251"/>
      <c r="VMQ200" s="251"/>
      <c r="VMR200" s="251"/>
      <c r="VMS200" s="251"/>
      <c r="VMT200" s="251"/>
      <c r="VMU200" s="251"/>
      <c r="VMV200" s="251"/>
      <c r="VMW200" s="251"/>
      <c r="VMX200" s="251"/>
      <c r="VMY200" s="251"/>
      <c r="VMZ200" s="251"/>
      <c r="VNA200" s="251"/>
      <c r="VNB200" s="251"/>
      <c r="VNC200" s="251"/>
      <c r="VND200" s="251"/>
      <c r="VNE200" s="251"/>
      <c r="VNF200" s="251"/>
      <c r="VNG200" s="251"/>
      <c r="VNH200" s="251"/>
      <c r="VNI200" s="251"/>
      <c r="VNJ200" s="251"/>
      <c r="VNK200" s="251"/>
      <c r="VNL200" s="251"/>
      <c r="VNM200" s="251"/>
      <c r="VNN200" s="251"/>
      <c r="VNO200" s="251"/>
      <c r="VNP200" s="251"/>
      <c r="VNQ200" s="251"/>
      <c r="VNR200" s="251"/>
      <c r="VNS200" s="251"/>
      <c r="VNT200" s="251"/>
      <c r="VNU200" s="251"/>
      <c r="VNV200" s="251"/>
      <c r="VNW200" s="251"/>
      <c r="VNX200" s="251"/>
      <c r="VNY200" s="251"/>
      <c r="VNZ200" s="251"/>
      <c r="VOA200" s="251"/>
      <c r="VOB200" s="251"/>
      <c r="VOC200" s="251"/>
      <c r="VOD200" s="251"/>
      <c r="VOE200" s="251"/>
      <c r="VOF200" s="251"/>
      <c r="VOG200" s="251"/>
      <c r="VOH200" s="251"/>
      <c r="VOI200" s="251"/>
      <c r="VOJ200" s="251"/>
      <c r="VOK200" s="251"/>
      <c r="VOL200" s="251"/>
      <c r="VOM200" s="251"/>
      <c r="VON200" s="251"/>
      <c r="VOO200" s="251"/>
      <c r="VOP200" s="251"/>
      <c r="VOQ200" s="251"/>
      <c r="VOR200" s="251"/>
      <c r="VOS200" s="251"/>
      <c r="VOT200" s="251"/>
      <c r="VOU200" s="251"/>
      <c r="VOV200" s="251"/>
      <c r="VOW200" s="251"/>
      <c r="VOX200" s="251"/>
      <c r="VOY200" s="251"/>
      <c r="VOZ200" s="251"/>
      <c r="VPA200" s="251"/>
      <c r="VPB200" s="251"/>
      <c r="VPC200" s="251"/>
      <c r="VPD200" s="251"/>
      <c r="VPE200" s="251"/>
      <c r="VPF200" s="251"/>
      <c r="VPG200" s="251"/>
      <c r="VPH200" s="251"/>
      <c r="VPI200" s="251"/>
      <c r="VPJ200" s="251"/>
      <c r="VPK200" s="251"/>
      <c r="VPL200" s="251"/>
      <c r="VPM200" s="251"/>
      <c r="VPN200" s="251"/>
      <c r="VPO200" s="251"/>
      <c r="VPP200" s="251"/>
      <c r="VPQ200" s="251"/>
      <c r="VPR200" s="251"/>
      <c r="VPS200" s="251"/>
      <c r="VPT200" s="251"/>
      <c r="VPU200" s="251"/>
      <c r="VPV200" s="251"/>
      <c r="VPW200" s="251"/>
      <c r="VPX200" s="251"/>
      <c r="VPY200" s="251"/>
      <c r="VPZ200" s="251"/>
      <c r="VQA200" s="251"/>
      <c r="VQB200" s="251"/>
      <c r="VQC200" s="251"/>
      <c r="VQD200" s="251"/>
      <c r="VQE200" s="251"/>
      <c r="VQF200" s="251"/>
      <c r="VQG200" s="251"/>
      <c r="VQH200" s="251"/>
      <c r="VQI200" s="251"/>
      <c r="VQJ200" s="251"/>
      <c r="VQK200" s="251"/>
      <c r="VQL200" s="251"/>
      <c r="VQM200" s="251"/>
      <c r="VQN200" s="251"/>
      <c r="VQO200" s="251"/>
      <c r="VQP200" s="251"/>
      <c r="VQQ200" s="251"/>
      <c r="VQR200" s="251"/>
      <c r="VQS200" s="251"/>
      <c r="VQT200" s="251"/>
      <c r="VQU200" s="251"/>
      <c r="VQV200" s="251"/>
      <c r="VQW200" s="251"/>
      <c r="VQX200" s="251"/>
      <c r="VQY200" s="251"/>
      <c r="VQZ200" s="251"/>
      <c r="VRA200" s="251"/>
      <c r="VRB200" s="251"/>
      <c r="VRC200" s="251"/>
      <c r="VRD200" s="251"/>
      <c r="VRE200" s="251"/>
      <c r="VRF200" s="251"/>
      <c r="VRG200" s="251"/>
      <c r="VRH200" s="251"/>
      <c r="VRI200" s="251"/>
      <c r="VRJ200" s="251"/>
      <c r="VRK200" s="251"/>
      <c r="VRL200" s="251"/>
      <c r="VRM200" s="251"/>
      <c r="VRN200" s="251"/>
      <c r="VRO200" s="251"/>
      <c r="VRP200" s="251"/>
      <c r="VRQ200" s="251"/>
      <c r="VRR200" s="251"/>
      <c r="VRS200" s="251"/>
      <c r="VRT200" s="251"/>
      <c r="VRU200" s="251"/>
      <c r="VRV200" s="251"/>
      <c r="VRW200" s="251"/>
      <c r="VRX200" s="251"/>
      <c r="VRY200" s="251"/>
      <c r="VRZ200" s="251"/>
      <c r="VSA200" s="251"/>
      <c r="VSB200" s="251"/>
      <c r="VSC200" s="251"/>
      <c r="VSD200" s="251"/>
      <c r="VSE200" s="251"/>
      <c r="VSF200" s="251"/>
      <c r="VSG200" s="251"/>
      <c r="VSH200" s="251"/>
      <c r="VSI200" s="251"/>
      <c r="VSJ200" s="251"/>
      <c r="VSK200" s="251"/>
      <c r="VSL200" s="251"/>
      <c r="VSM200" s="251"/>
      <c r="VSN200" s="251"/>
      <c r="VSO200" s="251"/>
      <c r="VSP200" s="251"/>
      <c r="VSQ200" s="251"/>
      <c r="VSR200" s="251"/>
      <c r="VSS200" s="251"/>
      <c r="VST200" s="251"/>
      <c r="VSU200" s="251"/>
      <c r="VSV200" s="251"/>
      <c r="VSW200" s="251"/>
      <c r="VSX200" s="251"/>
      <c r="VSY200" s="251"/>
      <c r="VSZ200" s="251"/>
      <c r="VTA200" s="251"/>
      <c r="VTB200" s="251"/>
      <c r="VTC200" s="251"/>
      <c r="VTD200" s="251"/>
      <c r="VTE200" s="251"/>
      <c r="VTF200" s="251"/>
      <c r="VTG200" s="251"/>
      <c r="VTH200" s="251"/>
      <c r="VTI200" s="251"/>
      <c r="VTJ200" s="251"/>
      <c r="VTK200" s="251"/>
      <c r="VTL200" s="251"/>
      <c r="VTM200" s="251"/>
      <c r="VTN200" s="251"/>
      <c r="VTO200" s="251"/>
      <c r="VTP200" s="251"/>
      <c r="VTQ200" s="251"/>
      <c r="VTR200" s="251"/>
      <c r="VTS200" s="251"/>
      <c r="VTT200" s="251"/>
      <c r="VTU200" s="251"/>
      <c r="VTV200" s="251"/>
      <c r="VTW200" s="251"/>
      <c r="VTX200" s="251"/>
      <c r="VTY200" s="251"/>
      <c r="VTZ200" s="251"/>
      <c r="VUA200" s="251"/>
      <c r="VUB200" s="251"/>
      <c r="VUC200" s="251"/>
      <c r="VUD200" s="251"/>
      <c r="VUE200" s="251"/>
      <c r="VUF200" s="251"/>
      <c r="VUG200" s="251"/>
      <c r="VUH200" s="251"/>
      <c r="VUI200" s="251"/>
      <c r="VUJ200" s="251"/>
      <c r="VUK200" s="251"/>
      <c r="VUL200" s="251"/>
      <c r="VUM200" s="251"/>
      <c r="VUN200" s="251"/>
      <c r="VUO200" s="251"/>
      <c r="VUP200" s="251"/>
      <c r="VUQ200" s="251"/>
      <c r="VUR200" s="251"/>
      <c r="VUS200" s="251"/>
      <c r="VUT200" s="251"/>
      <c r="VUU200" s="251"/>
      <c r="VUV200" s="251"/>
      <c r="VUW200" s="251"/>
      <c r="VUX200" s="251"/>
      <c r="VUY200" s="251"/>
      <c r="VUZ200" s="251"/>
      <c r="VVA200" s="251"/>
      <c r="VVB200" s="251"/>
      <c r="VVC200" s="251"/>
      <c r="VVD200" s="251"/>
      <c r="VVE200" s="251"/>
      <c r="VVF200" s="251"/>
      <c r="VVG200" s="251"/>
      <c r="VVH200" s="251"/>
      <c r="VVI200" s="251"/>
      <c r="VVJ200" s="251"/>
      <c r="VVK200" s="251"/>
      <c r="VVL200" s="251"/>
      <c r="VVM200" s="251"/>
      <c r="VVN200" s="251"/>
      <c r="VVO200" s="251"/>
      <c r="VVP200" s="251"/>
      <c r="VVQ200" s="251"/>
      <c r="VVR200" s="251"/>
      <c r="VVS200" s="251"/>
      <c r="VVT200" s="251"/>
      <c r="VVU200" s="251"/>
      <c r="VVV200" s="251"/>
      <c r="VVW200" s="251"/>
      <c r="VVX200" s="251"/>
      <c r="VVY200" s="251"/>
      <c r="VVZ200" s="251"/>
      <c r="VWA200" s="251"/>
      <c r="VWB200" s="251"/>
      <c r="VWC200" s="251"/>
      <c r="VWD200" s="251"/>
      <c r="VWE200" s="251"/>
      <c r="VWF200" s="251"/>
      <c r="VWG200" s="251"/>
      <c r="VWH200" s="251"/>
      <c r="VWI200" s="251"/>
      <c r="VWJ200" s="251"/>
      <c r="VWK200" s="251"/>
      <c r="VWL200" s="251"/>
      <c r="VWM200" s="251"/>
      <c r="VWN200" s="251"/>
      <c r="VWO200" s="251"/>
      <c r="VWP200" s="251"/>
      <c r="VWQ200" s="251"/>
      <c r="VWR200" s="251"/>
      <c r="VWS200" s="251"/>
      <c r="VWT200" s="251"/>
      <c r="VWU200" s="251"/>
      <c r="VWV200" s="251"/>
      <c r="VWW200" s="251"/>
      <c r="VWX200" s="251"/>
      <c r="VWY200" s="251"/>
      <c r="VWZ200" s="251"/>
      <c r="VXA200" s="251"/>
      <c r="VXB200" s="251"/>
      <c r="VXC200" s="251"/>
      <c r="VXD200" s="251"/>
      <c r="VXE200" s="251"/>
      <c r="VXF200" s="251"/>
      <c r="VXG200" s="251"/>
      <c r="VXH200" s="251"/>
      <c r="VXI200" s="251"/>
      <c r="VXJ200" s="251"/>
      <c r="VXK200" s="251"/>
      <c r="VXL200" s="251"/>
      <c r="VXM200" s="251"/>
      <c r="VXN200" s="251"/>
      <c r="VXO200" s="251"/>
      <c r="VXP200" s="251"/>
      <c r="VXQ200" s="251"/>
      <c r="VXR200" s="251"/>
      <c r="VXS200" s="251"/>
      <c r="VXT200" s="251"/>
      <c r="VXU200" s="251"/>
      <c r="VXV200" s="251"/>
      <c r="VXW200" s="251"/>
      <c r="VXX200" s="251"/>
      <c r="VXY200" s="251"/>
      <c r="VXZ200" s="251"/>
      <c r="VYA200" s="251"/>
      <c r="VYB200" s="251"/>
      <c r="VYC200" s="251"/>
      <c r="VYD200" s="251"/>
      <c r="VYE200" s="251"/>
      <c r="VYF200" s="251"/>
      <c r="VYG200" s="251"/>
      <c r="VYH200" s="251"/>
      <c r="VYI200" s="251"/>
      <c r="VYJ200" s="251"/>
      <c r="VYK200" s="251"/>
      <c r="VYL200" s="251"/>
      <c r="VYM200" s="251"/>
      <c r="VYN200" s="251"/>
      <c r="VYO200" s="251"/>
      <c r="VYP200" s="251"/>
      <c r="VYQ200" s="251"/>
      <c r="VYR200" s="251"/>
      <c r="VYS200" s="251"/>
      <c r="VYT200" s="251"/>
      <c r="VYU200" s="251"/>
      <c r="VYV200" s="251"/>
      <c r="VYW200" s="251"/>
      <c r="VYX200" s="251"/>
      <c r="VYY200" s="251"/>
      <c r="VYZ200" s="251"/>
      <c r="VZA200" s="251"/>
      <c r="VZB200" s="251"/>
      <c r="VZC200" s="251"/>
      <c r="VZD200" s="251"/>
      <c r="VZE200" s="251"/>
      <c r="VZF200" s="251"/>
      <c r="VZG200" s="251"/>
      <c r="VZH200" s="251"/>
      <c r="VZI200" s="251"/>
      <c r="VZJ200" s="251"/>
      <c r="VZK200" s="251"/>
      <c r="VZL200" s="251"/>
      <c r="VZM200" s="251"/>
      <c r="VZN200" s="251"/>
      <c r="VZO200" s="251"/>
      <c r="VZP200" s="251"/>
      <c r="VZQ200" s="251"/>
      <c r="VZR200" s="251"/>
      <c r="VZS200" s="251"/>
      <c r="VZT200" s="251"/>
      <c r="VZU200" s="251"/>
      <c r="VZV200" s="251"/>
      <c r="VZW200" s="251"/>
      <c r="VZX200" s="251"/>
      <c r="VZY200" s="251"/>
      <c r="VZZ200" s="251"/>
      <c r="WAA200" s="251"/>
      <c r="WAB200" s="251"/>
      <c r="WAC200" s="251"/>
      <c r="WAD200" s="251"/>
      <c r="WAE200" s="251"/>
      <c r="WAF200" s="251"/>
      <c r="WAG200" s="251"/>
      <c r="WAH200" s="251"/>
      <c r="WAI200" s="251"/>
      <c r="WAJ200" s="251"/>
      <c r="WAK200" s="251"/>
      <c r="WAL200" s="251"/>
      <c r="WAM200" s="251"/>
      <c r="WAN200" s="251"/>
      <c r="WAO200" s="251"/>
      <c r="WAP200" s="251"/>
      <c r="WAQ200" s="251"/>
      <c r="WAR200" s="251"/>
      <c r="WAS200" s="251"/>
      <c r="WAT200" s="251"/>
      <c r="WAU200" s="251"/>
      <c r="WAV200" s="251"/>
      <c r="WAW200" s="251"/>
      <c r="WAX200" s="251"/>
      <c r="WAY200" s="251"/>
      <c r="WAZ200" s="251"/>
      <c r="WBA200" s="251"/>
      <c r="WBB200" s="251"/>
      <c r="WBC200" s="251"/>
      <c r="WBD200" s="251"/>
      <c r="WBE200" s="251"/>
      <c r="WBF200" s="251"/>
      <c r="WBG200" s="251"/>
      <c r="WBH200" s="251"/>
      <c r="WBI200" s="251"/>
      <c r="WBJ200" s="251"/>
      <c r="WBK200" s="251"/>
      <c r="WBL200" s="251"/>
      <c r="WBM200" s="251"/>
      <c r="WBN200" s="251"/>
      <c r="WBO200" s="251"/>
      <c r="WBP200" s="251"/>
      <c r="WBQ200" s="251"/>
      <c r="WBR200" s="251"/>
      <c r="WBS200" s="251"/>
      <c r="WBT200" s="251"/>
      <c r="WBU200" s="251"/>
      <c r="WBV200" s="251"/>
      <c r="WBW200" s="251"/>
      <c r="WBX200" s="251"/>
      <c r="WBY200" s="251"/>
      <c r="WBZ200" s="251"/>
      <c r="WCA200" s="251"/>
      <c r="WCB200" s="251"/>
      <c r="WCC200" s="251"/>
      <c r="WCD200" s="251"/>
      <c r="WCE200" s="251"/>
      <c r="WCF200" s="251"/>
      <c r="WCG200" s="251"/>
      <c r="WCH200" s="251"/>
      <c r="WCI200" s="251"/>
      <c r="WCJ200" s="251"/>
      <c r="WCK200" s="251"/>
      <c r="WCL200" s="251"/>
      <c r="WCM200" s="251"/>
      <c r="WCN200" s="251"/>
      <c r="WCO200" s="251"/>
      <c r="WCP200" s="251"/>
      <c r="WCQ200" s="251"/>
      <c r="WCR200" s="251"/>
      <c r="WCS200" s="251"/>
      <c r="WCT200" s="251"/>
      <c r="WCU200" s="251"/>
      <c r="WCV200" s="251"/>
      <c r="WCW200" s="251"/>
      <c r="WCX200" s="251"/>
      <c r="WCY200" s="251"/>
      <c r="WCZ200" s="251"/>
      <c r="WDA200" s="251"/>
      <c r="WDB200" s="251"/>
      <c r="WDC200" s="251"/>
      <c r="WDD200" s="251"/>
      <c r="WDE200" s="251"/>
      <c r="WDF200" s="251"/>
      <c r="WDG200" s="251"/>
      <c r="WDH200" s="251"/>
      <c r="WDI200" s="251"/>
      <c r="WDJ200" s="251"/>
      <c r="WDK200" s="251"/>
      <c r="WDL200" s="251"/>
      <c r="WDM200" s="251"/>
      <c r="WDN200" s="251"/>
      <c r="WDO200" s="251"/>
      <c r="WDP200" s="251"/>
      <c r="WDQ200" s="251"/>
      <c r="WDR200" s="251"/>
      <c r="WDS200" s="251"/>
      <c r="WDT200" s="251"/>
      <c r="WDU200" s="251"/>
      <c r="WDV200" s="251"/>
      <c r="WDW200" s="251"/>
      <c r="WDX200" s="251"/>
      <c r="WDY200" s="251"/>
      <c r="WDZ200" s="251"/>
      <c r="WEA200" s="251"/>
      <c r="WEB200" s="251"/>
      <c r="WEC200" s="251"/>
      <c r="WED200" s="251"/>
      <c r="WEE200" s="251"/>
      <c r="WEF200" s="251"/>
      <c r="WEG200" s="251"/>
      <c r="WEH200" s="251"/>
      <c r="WEI200" s="251"/>
      <c r="WEJ200" s="251"/>
      <c r="WEK200" s="251"/>
      <c r="WEL200" s="251"/>
      <c r="WEM200" s="251"/>
      <c r="WEN200" s="251"/>
      <c r="WEO200" s="251"/>
      <c r="WEP200" s="251"/>
      <c r="WEQ200" s="251"/>
      <c r="WER200" s="251"/>
      <c r="WES200" s="251"/>
      <c r="WET200" s="251"/>
      <c r="WEU200" s="251"/>
      <c r="WEV200" s="251"/>
      <c r="WEW200" s="251"/>
      <c r="WEX200" s="251"/>
      <c r="WEY200" s="251"/>
      <c r="WEZ200" s="251"/>
      <c r="WFA200" s="251"/>
      <c r="WFB200" s="251"/>
      <c r="WFC200" s="251"/>
      <c r="WFD200" s="251"/>
      <c r="WFE200" s="251"/>
      <c r="WFF200" s="251"/>
      <c r="WFG200" s="251"/>
      <c r="WFH200" s="251"/>
      <c r="WFI200" s="251"/>
      <c r="WFJ200" s="251"/>
      <c r="WFK200" s="251"/>
      <c r="WFL200" s="251"/>
      <c r="WFM200" s="251"/>
      <c r="WFN200" s="251"/>
      <c r="WFO200" s="251"/>
      <c r="WFP200" s="251"/>
      <c r="WFQ200" s="251"/>
      <c r="WFR200" s="251"/>
      <c r="WFS200" s="251"/>
      <c r="WFT200" s="251"/>
      <c r="WFU200" s="251"/>
      <c r="WFV200" s="251"/>
      <c r="WFW200" s="251"/>
      <c r="WFX200" s="251"/>
      <c r="WFY200" s="251"/>
      <c r="WFZ200" s="251"/>
      <c r="WGA200" s="251"/>
      <c r="WGB200" s="251"/>
      <c r="WGC200" s="251"/>
      <c r="WGD200" s="251"/>
      <c r="WGE200" s="251"/>
      <c r="WGF200" s="251"/>
      <c r="WGG200" s="251"/>
      <c r="WGH200" s="251"/>
      <c r="WGI200" s="251"/>
      <c r="WGJ200" s="251"/>
      <c r="WGK200" s="251"/>
      <c r="WGL200" s="251"/>
      <c r="WGM200" s="251"/>
      <c r="WGN200" s="251"/>
      <c r="WGO200" s="251"/>
      <c r="WGP200" s="251"/>
      <c r="WGQ200" s="251"/>
      <c r="WGR200" s="251"/>
      <c r="WGS200" s="251"/>
      <c r="WGT200" s="251"/>
      <c r="WGU200" s="251"/>
      <c r="WGV200" s="251"/>
      <c r="WGW200" s="251"/>
      <c r="WGX200" s="251"/>
      <c r="WGY200" s="251"/>
      <c r="WGZ200" s="251"/>
      <c r="WHA200" s="251"/>
      <c r="WHB200" s="251"/>
      <c r="WHC200" s="251"/>
      <c r="WHD200" s="251"/>
      <c r="WHE200" s="251"/>
      <c r="WHF200" s="251"/>
      <c r="WHG200" s="251"/>
      <c r="WHH200" s="251"/>
      <c r="WHI200" s="251"/>
      <c r="WHJ200" s="251"/>
      <c r="WHK200" s="251"/>
      <c r="WHL200" s="251"/>
      <c r="WHM200" s="251"/>
      <c r="WHN200" s="251"/>
      <c r="WHO200" s="251"/>
      <c r="WHP200" s="251"/>
      <c r="WHQ200" s="251"/>
      <c r="WHR200" s="251"/>
      <c r="WHS200" s="251"/>
      <c r="WHT200" s="251"/>
      <c r="WHU200" s="251"/>
      <c r="WHV200" s="251"/>
      <c r="WHW200" s="251"/>
      <c r="WHX200" s="251"/>
      <c r="WHY200" s="251"/>
      <c r="WHZ200" s="251"/>
      <c r="WIA200" s="251"/>
      <c r="WIB200" s="251"/>
      <c r="WIC200" s="251"/>
      <c r="WID200" s="251"/>
      <c r="WIE200" s="251"/>
      <c r="WIF200" s="251"/>
      <c r="WIG200" s="251"/>
      <c r="WIH200" s="251"/>
      <c r="WII200" s="251"/>
      <c r="WIJ200" s="251"/>
      <c r="WIK200" s="251"/>
      <c r="WIL200" s="251"/>
      <c r="WIM200" s="251"/>
      <c r="WIN200" s="251"/>
      <c r="WIO200" s="251"/>
      <c r="WIP200" s="251"/>
      <c r="WIQ200" s="251"/>
      <c r="WIR200" s="251"/>
      <c r="WIS200" s="251"/>
      <c r="WIT200" s="251"/>
      <c r="WIU200" s="251"/>
      <c r="WIV200" s="251"/>
      <c r="WIW200" s="251"/>
      <c r="WIX200" s="251"/>
      <c r="WIY200" s="251"/>
      <c r="WIZ200" s="251"/>
      <c r="WJA200" s="251"/>
      <c r="WJB200" s="251"/>
      <c r="WJC200" s="251"/>
      <c r="WJD200" s="251"/>
      <c r="WJE200" s="251"/>
      <c r="WJF200" s="251"/>
      <c r="WJG200" s="251"/>
      <c r="WJH200" s="251"/>
      <c r="WJI200" s="251"/>
      <c r="WJJ200" s="251"/>
      <c r="WJK200" s="251"/>
      <c r="WJL200" s="251"/>
      <c r="WJM200" s="251"/>
      <c r="WJN200" s="251"/>
      <c r="WJO200" s="251"/>
      <c r="WJP200" s="251"/>
      <c r="WJQ200" s="251"/>
      <c r="WJR200" s="251"/>
      <c r="WJS200" s="251"/>
      <c r="WJT200" s="251"/>
      <c r="WJU200" s="251"/>
      <c r="WJV200" s="251"/>
      <c r="WJW200" s="251"/>
      <c r="WJX200" s="251"/>
      <c r="WJY200" s="251"/>
      <c r="WJZ200" s="251"/>
      <c r="WKA200" s="251"/>
      <c r="WKB200" s="251"/>
      <c r="WKC200" s="251"/>
      <c r="WKD200" s="251"/>
      <c r="WKE200" s="251"/>
      <c r="WKF200" s="251"/>
      <c r="WKG200" s="251"/>
      <c r="WKH200" s="251"/>
      <c r="WKI200" s="251"/>
      <c r="WKJ200" s="251"/>
      <c r="WKK200" s="251"/>
      <c r="WKL200" s="251"/>
      <c r="WKM200" s="251"/>
      <c r="WKN200" s="251"/>
      <c r="WKO200" s="251"/>
      <c r="WKP200" s="251"/>
      <c r="WKQ200" s="251"/>
      <c r="WKR200" s="251"/>
      <c r="WKS200" s="251"/>
      <c r="WKT200" s="251"/>
      <c r="WKU200" s="251"/>
      <c r="WKV200" s="251"/>
      <c r="WKW200" s="251"/>
      <c r="WKX200" s="251"/>
      <c r="WKY200" s="251"/>
      <c r="WKZ200" s="251"/>
      <c r="WLA200" s="251"/>
      <c r="WLB200" s="251"/>
      <c r="WLC200" s="251"/>
      <c r="WLD200" s="251"/>
      <c r="WLE200" s="251"/>
      <c r="WLF200" s="251"/>
      <c r="WLG200" s="251"/>
      <c r="WLH200" s="251"/>
      <c r="WLI200" s="251"/>
      <c r="WLJ200" s="251"/>
      <c r="WLK200" s="251"/>
      <c r="WLL200" s="251"/>
      <c r="WLM200" s="251"/>
      <c r="WLN200" s="251"/>
      <c r="WLO200" s="251"/>
      <c r="WLP200" s="251"/>
      <c r="WLQ200" s="251"/>
      <c r="WLR200" s="251"/>
      <c r="WLS200" s="251"/>
      <c r="WLT200" s="251"/>
      <c r="WLU200" s="251"/>
      <c r="WLV200" s="251"/>
      <c r="WLW200" s="251"/>
      <c r="WLX200" s="251"/>
      <c r="WLY200" s="251"/>
      <c r="WLZ200" s="251"/>
      <c r="WMA200" s="251"/>
      <c r="WMB200" s="251"/>
      <c r="WMC200" s="251"/>
      <c r="WMD200" s="251"/>
      <c r="WME200" s="251"/>
      <c r="WMF200" s="251"/>
      <c r="WMG200" s="251"/>
      <c r="WMH200" s="251"/>
      <c r="WMI200" s="251"/>
      <c r="WMJ200" s="251"/>
      <c r="WMK200" s="251"/>
      <c r="WML200" s="251"/>
      <c r="WMM200" s="251"/>
      <c r="WMN200" s="251"/>
      <c r="WMO200" s="251"/>
      <c r="WMP200" s="251"/>
      <c r="WMQ200" s="251"/>
      <c r="WMR200" s="251"/>
      <c r="WMS200" s="251"/>
      <c r="WMT200" s="251"/>
      <c r="WMU200" s="251"/>
      <c r="WMV200" s="251"/>
      <c r="WMW200" s="251"/>
      <c r="WMX200" s="251"/>
      <c r="WMY200" s="251"/>
      <c r="WMZ200" s="251"/>
      <c r="WNA200" s="251"/>
      <c r="WNB200" s="251"/>
      <c r="WNC200" s="251"/>
      <c r="WND200" s="251"/>
      <c r="WNE200" s="251"/>
      <c r="WNF200" s="251"/>
      <c r="WNG200" s="251"/>
      <c r="WNH200" s="251"/>
      <c r="WNI200" s="251"/>
      <c r="WNJ200" s="251"/>
      <c r="WNK200" s="251"/>
      <c r="WNL200" s="251"/>
      <c r="WNM200" s="251"/>
      <c r="WNN200" s="251"/>
      <c r="WNO200" s="251"/>
      <c r="WNP200" s="251"/>
      <c r="WNQ200" s="251"/>
      <c r="WNR200" s="251"/>
      <c r="WNS200" s="251"/>
      <c r="WNT200" s="251"/>
      <c r="WNU200" s="251"/>
      <c r="WNV200" s="251"/>
      <c r="WNW200" s="251"/>
      <c r="WNX200" s="251"/>
      <c r="WNY200" s="251"/>
      <c r="WNZ200" s="251"/>
      <c r="WOA200" s="251"/>
      <c r="WOB200" s="251"/>
      <c r="WOC200" s="251"/>
      <c r="WOD200" s="251"/>
      <c r="WOE200" s="251"/>
      <c r="WOF200" s="251"/>
      <c r="WOG200" s="251"/>
      <c r="WOH200" s="251"/>
      <c r="WOI200" s="251"/>
      <c r="WOJ200" s="251"/>
      <c r="WOK200" s="251"/>
      <c r="WOL200" s="251"/>
      <c r="WOM200" s="251"/>
      <c r="WON200" s="251"/>
      <c r="WOO200" s="251"/>
      <c r="WOP200" s="251"/>
      <c r="WOQ200" s="251"/>
      <c r="WOR200" s="251"/>
      <c r="WOS200" s="251"/>
      <c r="WOT200" s="251"/>
      <c r="WOU200" s="251"/>
      <c r="WOV200" s="251"/>
      <c r="WOW200" s="251"/>
      <c r="WOX200" s="251"/>
      <c r="WOY200" s="251"/>
      <c r="WOZ200" s="251"/>
      <c r="WPA200" s="251"/>
      <c r="WPB200" s="251"/>
      <c r="WPC200" s="251"/>
      <c r="WPD200" s="251"/>
      <c r="WPE200" s="251"/>
      <c r="WPF200" s="251"/>
      <c r="WPG200" s="251"/>
      <c r="WPH200" s="251"/>
      <c r="WPI200" s="251"/>
      <c r="WPJ200" s="251"/>
      <c r="WPK200" s="251"/>
      <c r="WPL200" s="251"/>
      <c r="WPM200" s="251"/>
      <c r="WPN200" s="251"/>
      <c r="WPO200" s="251"/>
      <c r="WPP200" s="251"/>
      <c r="WPQ200" s="251"/>
      <c r="WPR200" s="251"/>
      <c r="WPS200" s="251"/>
      <c r="WPT200" s="251"/>
      <c r="WPU200" s="251"/>
      <c r="WPV200" s="251"/>
      <c r="WPW200" s="251"/>
      <c r="WPX200" s="251"/>
      <c r="WPY200" s="251"/>
      <c r="WPZ200" s="251"/>
      <c r="WQA200" s="251"/>
      <c r="WQB200" s="251"/>
      <c r="WQC200" s="251"/>
      <c r="WQD200" s="251"/>
      <c r="WQE200" s="251"/>
      <c r="WQF200" s="251"/>
      <c r="WQG200" s="251"/>
      <c r="WQH200" s="251"/>
      <c r="WQI200" s="251"/>
      <c r="WQJ200" s="251"/>
      <c r="WQK200" s="251"/>
      <c r="WQL200" s="251"/>
      <c r="WQM200" s="251"/>
      <c r="WQN200" s="251"/>
      <c r="WQO200" s="251"/>
      <c r="WQP200" s="251"/>
      <c r="WQQ200" s="251"/>
      <c r="WQR200" s="251"/>
      <c r="WQS200" s="251"/>
      <c r="WQT200" s="251"/>
      <c r="WQU200" s="251"/>
      <c r="WQV200" s="251"/>
      <c r="WQW200" s="251"/>
      <c r="WQX200" s="251"/>
      <c r="WQY200" s="251"/>
      <c r="WQZ200" s="251"/>
      <c r="WRA200" s="251"/>
      <c r="WRB200" s="251"/>
      <c r="WRC200" s="251"/>
      <c r="WRD200" s="251"/>
      <c r="WRE200" s="251"/>
      <c r="WRF200" s="251"/>
      <c r="WRG200" s="251"/>
      <c r="WRH200" s="251"/>
      <c r="WRI200" s="251"/>
      <c r="WRJ200" s="251"/>
      <c r="WRK200" s="251"/>
      <c r="WRL200" s="251"/>
      <c r="WRM200" s="251"/>
      <c r="WRN200" s="251"/>
      <c r="WRO200" s="251"/>
      <c r="WRP200" s="251"/>
      <c r="WRQ200" s="251"/>
      <c r="WRR200" s="251"/>
      <c r="WRS200" s="251"/>
      <c r="WRT200" s="251"/>
      <c r="WRU200" s="251"/>
      <c r="WRV200" s="251"/>
      <c r="WRW200" s="251"/>
      <c r="WRX200" s="251"/>
      <c r="WRY200" s="251"/>
      <c r="WRZ200" s="251"/>
      <c r="WSA200" s="251"/>
      <c r="WSB200" s="251"/>
      <c r="WSC200" s="251"/>
      <c r="WSD200" s="251"/>
      <c r="WSE200" s="251"/>
      <c r="WSF200" s="251"/>
      <c r="WSG200" s="251"/>
      <c r="WSH200" s="251"/>
      <c r="WSI200" s="251"/>
      <c r="WSJ200" s="251"/>
      <c r="WSK200" s="251"/>
      <c r="WSL200" s="251"/>
      <c r="WSM200" s="251"/>
      <c r="WSN200" s="251"/>
      <c r="WSO200" s="251"/>
      <c r="WSP200" s="251"/>
      <c r="WSQ200" s="251"/>
      <c r="WSR200" s="251"/>
      <c r="WSS200" s="251"/>
      <c r="WST200" s="251"/>
      <c r="WSU200" s="251"/>
      <c r="WSV200" s="251"/>
      <c r="WSW200" s="251"/>
      <c r="WSX200" s="251"/>
      <c r="WSY200" s="251"/>
      <c r="WSZ200" s="251"/>
      <c r="WTA200" s="251"/>
      <c r="WTB200" s="251"/>
      <c r="WTC200" s="251"/>
      <c r="WTD200" s="251"/>
      <c r="WTE200" s="251"/>
      <c r="WTF200" s="251"/>
      <c r="WTG200" s="251"/>
      <c r="WTH200" s="251"/>
      <c r="WTI200" s="251"/>
      <c r="WTJ200" s="251"/>
      <c r="WTK200" s="251"/>
      <c r="WTL200" s="251"/>
      <c r="WTM200" s="251"/>
      <c r="WTN200" s="251"/>
      <c r="WTO200" s="251"/>
      <c r="WTP200" s="251"/>
      <c r="WTQ200" s="251"/>
      <c r="WTR200" s="251"/>
      <c r="WTS200" s="251"/>
      <c r="WTT200" s="251"/>
      <c r="WTU200" s="251"/>
      <c r="WTV200" s="251"/>
      <c r="WTW200" s="251"/>
      <c r="WTX200" s="251"/>
      <c r="WTY200" s="251"/>
      <c r="WTZ200" s="251"/>
      <c r="WUA200" s="251"/>
      <c r="WUB200" s="251"/>
      <c r="WUC200" s="251"/>
      <c r="WUD200" s="251"/>
      <c r="WUE200" s="251"/>
      <c r="WUF200" s="251"/>
      <c r="WUG200" s="251"/>
      <c r="WUH200" s="251"/>
      <c r="WUI200" s="251"/>
      <c r="WUJ200" s="251"/>
      <c r="WUK200" s="251"/>
      <c r="WUL200" s="251"/>
      <c r="WUM200" s="251"/>
      <c r="WUN200" s="251"/>
      <c r="WUO200" s="251"/>
      <c r="WUP200" s="251"/>
      <c r="WUQ200" s="251"/>
      <c r="WUR200" s="251"/>
      <c r="WUS200" s="251"/>
      <c r="WUT200" s="251"/>
      <c r="WUU200" s="251"/>
      <c r="WUV200" s="251"/>
      <c r="WUW200" s="251"/>
      <c r="WUX200" s="251"/>
      <c r="WUY200" s="251"/>
      <c r="WUZ200" s="251"/>
      <c r="WVA200" s="251"/>
      <c r="WVB200" s="251"/>
      <c r="WVC200" s="251"/>
      <c r="WVD200" s="251"/>
      <c r="WVE200" s="251"/>
      <c r="WVF200" s="251"/>
      <c r="WVG200" s="251"/>
      <c r="WVH200" s="251"/>
      <c r="WVI200" s="251"/>
      <c r="WVJ200" s="251"/>
      <c r="WVK200" s="251"/>
      <c r="WVL200" s="251"/>
      <c r="WVM200" s="251"/>
      <c r="WVN200" s="251"/>
      <c r="WVO200" s="251"/>
    </row>
    <row r="201" spans="1:16135" s="217" customFormat="1">
      <c r="A201" s="251"/>
      <c r="B201" s="251"/>
      <c r="C201" s="251"/>
      <c r="D201" s="251"/>
      <c r="E201" s="251"/>
      <c r="F201" s="215"/>
      <c r="G201" s="215"/>
      <c r="I201" s="216">
        <f>SUM(F198-G198)</f>
        <v>-628301.21</v>
      </c>
      <c r="BY201" s="251"/>
      <c r="BZ201" s="251"/>
      <c r="CA201" s="251"/>
      <c r="CB201" s="251"/>
      <c r="CC201" s="251"/>
      <c r="CD201" s="251"/>
      <c r="CE201" s="251"/>
      <c r="CF201" s="251"/>
      <c r="CG201" s="251"/>
      <c r="CH201" s="251"/>
      <c r="CI201" s="251"/>
      <c r="CJ201" s="251"/>
      <c r="CK201" s="251"/>
      <c r="CL201" s="251"/>
      <c r="CM201" s="251"/>
      <c r="CN201" s="251"/>
      <c r="CO201" s="251"/>
      <c r="CP201" s="251"/>
      <c r="CQ201" s="251"/>
      <c r="CR201" s="251"/>
      <c r="CS201" s="251"/>
      <c r="CT201" s="251"/>
      <c r="CU201" s="251"/>
      <c r="CV201" s="251"/>
      <c r="CW201" s="251"/>
      <c r="CX201" s="251"/>
      <c r="CY201" s="251"/>
      <c r="CZ201" s="251"/>
      <c r="DA201" s="251"/>
      <c r="DB201" s="251"/>
      <c r="DC201" s="251"/>
      <c r="DD201" s="251"/>
      <c r="DE201" s="251"/>
      <c r="DF201" s="251"/>
      <c r="DG201" s="251"/>
      <c r="DH201" s="251"/>
      <c r="DI201" s="251"/>
      <c r="DJ201" s="251"/>
      <c r="DK201" s="251"/>
      <c r="DL201" s="251"/>
      <c r="DM201" s="251"/>
      <c r="DN201" s="251"/>
      <c r="DO201" s="251"/>
      <c r="DP201" s="251"/>
      <c r="DQ201" s="251"/>
      <c r="DR201" s="251"/>
      <c r="DS201" s="251"/>
      <c r="DT201" s="251"/>
      <c r="DU201" s="251"/>
      <c r="DV201" s="251"/>
      <c r="DW201" s="251"/>
      <c r="DX201" s="251"/>
      <c r="DY201" s="251"/>
      <c r="DZ201" s="251"/>
      <c r="EA201" s="251"/>
      <c r="EB201" s="251"/>
      <c r="EC201" s="251"/>
      <c r="ED201" s="251"/>
      <c r="EE201" s="251"/>
      <c r="EF201" s="251"/>
      <c r="EG201" s="251"/>
      <c r="EH201" s="251"/>
      <c r="EI201" s="251"/>
      <c r="EJ201" s="251"/>
      <c r="EK201" s="251"/>
      <c r="EL201" s="251"/>
      <c r="EM201" s="251"/>
      <c r="EN201" s="251"/>
      <c r="EO201" s="251"/>
      <c r="EP201" s="251"/>
      <c r="EQ201" s="251"/>
      <c r="ER201" s="251"/>
      <c r="ES201" s="251"/>
      <c r="ET201" s="251"/>
      <c r="EU201" s="251"/>
      <c r="EV201" s="251"/>
      <c r="EW201" s="251"/>
      <c r="EX201" s="251"/>
      <c r="EY201" s="251"/>
      <c r="EZ201" s="251"/>
      <c r="FA201" s="251"/>
      <c r="FB201" s="251"/>
      <c r="FC201" s="251"/>
      <c r="FD201" s="251"/>
      <c r="FE201" s="251"/>
      <c r="FF201" s="251"/>
      <c r="FG201" s="251"/>
      <c r="FH201" s="251"/>
      <c r="FI201" s="251"/>
      <c r="FJ201" s="251"/>
      <c r="FK201" s="251"/>
      <c r="FL201" s="251"/>
      <c r="FM201" s="251"/>
      <c r="FN201" s="251"/>
      <c r="FO201" s="251"/>
      <c r="FP201" s="251"/>
      <c r="FQ201" s="251"/>
      <c r="FR201" s="251"/>
      <c r="FS201" s="251"/>
      <c r="FT201" s="251"/>
      <c r="FU201" s="251"/>
      <c r="FV201" s="251"/>
      <c r="FW201" s="251"/>
      <c r="FX201" s="251"/>
      <c r="FY201" s="251"/>
      <c r="FZ201" s="251"/>
      <c r="GA201" s="251"/>
      <c r="GB201" s="251"/>
      <c r="GC201" s="251"/>
      <c r="GD201" s="251"/>
      <c r="GE201" s="251"/>
      <c r="GF201" s="251"/>
      <c r="GG201" s="251"/>
      <c r="GH201" s="251"/>
      <c r="GI201" s="251"/>
      <c r="GJ201" s="251"/>
      <c r="GK201" s="251"/>
      <c r="GL201" s="251"/>
      <c r="GM201" s="251"/>
      <c r="GN201" s="251"/>
      <c r="GO201" s="251"/>
      <c r="GP201" s="251"/>
      <c r="GQ201" s="251"/>
      <c r="GR201" s="251"/>
      <c r="GS201" s="251"/>
      <c r="GT201" s="251"/>
      <c r="GU201" s="251"/>
      <c r="GV201" s="251"/>
      <c r="GW201" s="251"/>
      <c r="GX201" s="251"/>
      <c r="GY201" s="251"/>
      <c r="GZ201" s="251"/>
      <c r="HA201" s="251"/>
      <c r="HB201" s="251"/>
      <c r="HC201" s="251"/>
      <c r="HD201" s="251"/>
      <c r="HE201" s="251"/>
      <c r="HF201" s="251"/>
      <c r="HG201" s="251"/>
      <c r="HH201" s="251"/>
      <c r="HI201" s="251"/>
      <c r="HJ201" s="251"/>
      <c r="HK201" s="251"/>
      <c r="HL201" s="251"/>
      <c r="HM201" s="251"/>
      <c r="HN201" s="251"/>
      <c r="HO201" s="251"/>
      <c r="HP201" s="251"/>
      <c r="HQ201" s="251"/>
      <c r="HR201" s="251"/>
      <c r="HS201" s="251"/>
      <c r="HT201" s="251"/>
      <c r="HU201" s="251"/>
      <c r="HV201" s="251"/>
      <c r="HW201" s="251"/>
      <c r="HX201" s="251"/>
      <c r="HY201" s="251"/>
      <c r="HZ201" s="251"/>
      <c r="IA201" s="251"/>
      <c r="IB201" s="251"/>
      <c r="IC201" s="251"/>
      <c r="ID201" s="251"/>
      <c r="IE201" s="251"/>
      <c r="IF201" s="251"/>
      <c r="IG201" s="251"/>
      <c r="IH201" s="251"/>
      <c r="II201" s="251"/>
      <c r="IJ201" s="251"/>
      <c r="IK201" s="251"/>
      <c r="IL201" s="251"/>
      <c r="IM201" s="251"/>
      <c r="IN201" s="251"/>
      <c r="IO201" s="251"/>
      <c r="IP201" s="251"/>
      <c r="IQ201" s="251"/>
      <c r="IR201" s="251"/>
      <c r="IS201" s="251"/>
      <c r="IT201" s="251"/>
      <c r="IU201" s="251"/>
      <c r="IV201" s="251"/>
      <c r="IW201" s="251"/>
      <c r="IX201" s="251"/>
      <c r="IY201" s="251"/>
      <c r="IZ201" s="251"/>
      <c r="JA201" s="251"/>
      <c r="JB201" s="251"/>
      <c r="JC201" s="251"/>
      <c r="JD201" s="251"/>
      <c r="JE201" s="251"/>
      <c r="JF201" s="251"/>
      <c r="JG201" s="251"/>
      <c r="JH201" s="251"/>
      <c r="JI201" s="251"/>
      <c r="JJ201" s="251"/>
      <c r="JK201" s="251"/>
      <c r="JL201" s="251"/>
      <c r="JM201" s="251"/>
      <c r="JN201" s="251"/>
      <c r="JO201" s="251"/>
      <c r="JP201" s="251"/>
      <c r="JQ201" s="251"/>
      <c r="JR201" s="251"/>
      <c r="JS201" s="251"/>
      <c r="JT201" s="251"/>
      <c r="JU201" s="251"/>
      <c r="JV201" s="251"/>
      <c r="JW201" s="251"/>
      <c r="JX201" s="251"/>
      <c r="JY201" s="251"/>
      <c r="JZ201" s="251"/>
      <c r="KA201" s="251"/>
      <c r="KB201" s="251"/>
      <c r="KC201" s="251"/>
      <c r="KD201" s="251"/>
      <c r="KE201" s="251"/>
      <c r="KF201" s="251"/>
      <c r="KG201" s="251"/>
      <c r="KH201" s="251"/>
      <c r="KI201" s="251"/>
      <c r="KJ201" s="251"/>
      <c r="KK201" s="251"/>
      <c r="KL201" s="251"/>
      <c r="KM201" s="251"/>
      <c r="KN201" s="251"/>
      <c r="KO201" s="251"/>
      <c r="KP201" s="251"/>
      <c r="KQ201" s="251"/>
      <c r="KR201" s="251"/>
      <c r="KS201" s="251"/>
      <c r="KT201" s="251"/>
      <c r="KU201" s="251"/>
      <c r="KV201" s="251"/>
      <c r="KW201" s="251"/>
      <c r="KX201" s="251"/>
      <c r="KY201" s="251"/>
      <c r="KZ201" s="251"/>
      <c r="LA201" s="251"/>
      <c r="LB201" s="251"/>
      <c r="LC201" s="251"/>
      <c r="LD201" s="251"/>
      <c r="LE201" s="251"/>
      <c r="LF201" s="251"/>
      <c r="LG201" s="251"/>
      <c r="LH201" s="251"/>
      <c r="LI201" s="251"/>
      <c r="LJ201" s="251"/>
      <c r="LK201" s="251"/>
      <c r="LL201" s="251"/>
      <c r="LM201" s="251"/>
      <c r="LN201" s="251"/>
      <c r="LO201" s="251"/>
      <c r="LP201" s="251"/>
      <c r="LQ201" s="251"/>
      <c r="LR201" s="251"/>
      <c r="LS201" s="251"/>
      <c r="LT201" s="251"/>
      <c r="LU201" s="251"/>
      <c r="LV201" s="251"/>
      <c r="LW201" s="251"/>
      <c r="LX201" s="251"/>
      <c r="LY201" s="251"/>
      <c r="LZ201" s="251"/>
      <c r="MA201" s="251"/>
      <c r="MB201" s="251"/>
      <c r="MC201" s="251"/>
      <c r="MD201" s="251"/>
      <c r="ME201" s="251"/>
      <c r="MF201" s="251"/>
      <c r="MG201" s="251"/>
      <c r="MH201" s="251"/>
      <c r="MI201" s="251"/>
      <c r="MJ201" s="251"/>
      <c r="MK201" s="251"/>
      <c r="ML201" s="251"/>
      <c r="MM201" s="251"/>
      <c r="MN201" s="251"/>
      <c r="MO201" s="251"/>
      <c r="MP201" s="251"/>
      <c r="MQ201" s="251"/>
      <c r="MR201" s="251"/>
      <c r="MS201" s="251"/>
      <c r="MT201" s="251"/>
      <c r="MU201" s="251"/>
      <c r="MV201" s="251"/>
      <c r="MW201" s="251"/>
      <c r="MX201" s="251"/>
      <c r="MY201" s="251"/>
      <c r="MZ201" s="251"/>
      <c r="NA201" s="251"/>
      <c r="NB201" s="251"/>
      <c r="NC201" s="251"/>
      <c r="ND201" s="251"/>
      <c r="NE201" s="251"/>
      <c r="NF201" s="251"/>
      <c r="NG201" s="251"/>
      <c r="NH201" s="251"/>
      <c r="NI201" s="251"/>
      <c r="NJ201" s="251"/>
      <c r="NK201" s="251"/>
      <c r="NL201" s="251"/>
      <c r="NM201" s="251"/>
      <c r="NN201" s="251"/>
      <c r="NO201" s="251"/>
      <c r="NP201" s="251"/>
      <c r="NQ201" s="251"/>
      <c r="NR201" s="251"/>
      <c r="NS201" s="251"/>
      <c r="NT201" s="251"/>
      <c r="NU201" s="251"/>
      <c r="NV201" s="251"/>
      <c r="NW201" s="251"/>
      <c r="NX201" s="251"/>
      <c r="NY201" s="251"/>
      <c r="NZ201" s="251"/>
      <c r="OA201" s="251"/>
      <c r="OB201" s="251"/>
      <c r="OC201" s="251"/>
      <c r="OD201" s="251"/>
      <c r="OE201" s="251"/>
      <c r="OF201" s="251"/>
      <c r="OG201" s="251"/>
      <c r="OH201" s="251"/>
      <c r="OI201" s="251"/>
      <c r="OJ201" s="251"/>
      <c r="OK201" s="251"/>
      <c r="OL201" s="251"/>
      <c r="OM201" s="251"/>
      <c r="ON201" s="251"/>
      <c r="OO201" s="251"/>
      <c r="OP201" s="251"/>
      <c r="OQ201" s="251"/>
      <c r="OR201" s="251"/>
      <c r="OS201" s="251"/>
      <c r="OT201" s="251"/>
      <c r="OU201" s="251"/>
      <c r="OV201" s="251"/>
      <c r="OW201" s="251"/>
      <c r="OX201" s="251"/>
      <c r="OY201" s="251"/>
      <c r="OZ201" s="251"/>
      <c r="PA201" s="251"/>
      <c r="PB201" s="251"/>
      <c r="PC201" s="251"/>
      <c r="PD201" s="251"/>
      <c r="PE201" s="251"/>
      <c r="PF201" s="251"/>
      <c r="PG201" s="251"/>
      <c r="PH201" s="251"/>
      <c r="PI201" s="251"/>
      <c r="PJ201" s="251"/>
      <c r="PK201" s="251"/>
      <c r="PL201" s="251"/>
      <c r="PM201" s="251"/>
      <c r="PN201" s="251"/>
      <c r="PO201" s="251"/>
      <c r="PP201" s="251"/>
      <c r="PQ201" s="251"/>
      <c r="PR201" s="251"/>
      <c r="PS201" s="251"/>
      <c r="PT201" s="251"/>
      <c r="PU201" s="251"/>
      <c r="PV201" s="251"/>
      <c r="PW201" s="251"/>
      <c r="PX201" s="251"/>
      <c r="PY201" s="251"/>
      <c r="PZ201" s="251"/>
      <c r="QA201" s="251"/>
      <c r="QB201" s="251"/>
      <c r="QC201" s="251"/>
      <c r="QD201" s="251"/>
      <c r="QE201" s="251"/>
      <c r="QF201" s="251"/>
      <c r="QG201" s="251"/>
      <c r="QH201" s="251"/>
      <c r="QI201" s="251"/>
      <c r="QJ201" s="251"/>
      <c r="QK201" s="251"/>
      <c r="QL201" s="251"/>
      <c r="QM201" s="251"/>
      <c r="QN201" s="251"/>
      <c r="QO201" s="251"/>
      <c r="QP201" s="251"/>
      <c r="QQ201" s="251"/>
      <c r="QR201" s="251"/>
      <c r="QS201" s="251"/>
      <c r="QT201" s="251"/>
      <c r="QU201" s="251"/>
      <c r="QV201" s="251"/>
      <c r="QW201" s="251"/>
      <c r="QX201" s="251"/>
      <c r="QY201" s="251"/>
      <c r="QZ201" s="251"/>
      <c r="RA201" s="251"/>
      <c r="RB201" s="251"/>
      <c r="RC201" s="251"/>
      <c r="RD201" s="251"/>
      <c r="RE201" s="251"/>
      <c r="RF201" s="251"/>
      <c r="RG201" s="251"/>
      <c r="RH201" s="251"/>
      <c r="RI201" s="251"/>
      <c r="RJ201" s="251"/>
      <c r="RK201" s="251"/>
      <c r="RL201" s="251"/>
      <c r="RM201" s="251"/>
      <c r="RN201" s="251"/>
      <c r="RO201" s="251"/>
      <c r="RP201" s="251"/>
      <c r="RQ201" s="251"/>
      <c r="RR201" s="251"/>
      <c r="RS201" s="251"/>
      <c r="RT201" s="251"/>
      <c r="RU201" s="251"/>
      <c r="RV201" s="251"/>
      <c r="RW201" s="251"/>
      <c r="RX201" s="251"/>
      <c r="RY201" s="251"/>
      <c r="RZ201" s="251"/>
      <c r="SA201" s="251"/>
      <c r="SB201" s="251"/>
      <c r="SC201" s="251"/>
      <c r="SD201" s="251"/>
      <c r="SE201" s="251"/>
      <c r="SF201" s="251"/>
      <c r="SG201" s="251"/>
      <c r="SH201" s="251"/>
      <c r="SI201" s="251"/>
      <c r="SJ201" s="251"/>
      <c r="SK201" s="251"/>
      <c r="SL201" s="251"/>
      <c r="SM201" s="251"/>
      <c r="SN201" s="251"/>
      <c r="SO201" s="251"/>
      <c r="SP201" s="251"/>
      <c r="SQ201" s="251"/>
      <c r="SR201" s="251"/>
      <c r="SS201" s="251"/>
      <c r="ST201" s="251"/>
      <c r="SU201" s="251"/>
      <c r="SV201" s="251"/>
      <c r="SW201" s="251"/>
      <c r="SX201" s="251"/>
      <c r="SY201" s="251"/>
      <c r="SZ201" s="251"/>
      <c r="TA201" s="251"/>
      <c r="TB201" s="251"/>
      <c r="TC201" s="251"/>
      <c r="TD201" s="251"/>
      <c r="TE201" s="251"/>
      <c r="TF201" s="251"/>
      <c r="TG201" s="251"/>
      <c r="TH201" s="251"/>
      <c r="TI201" s="251"/>
      <c r="TJ201" s="251"/>
      <c r="TK201" s="251"/>
      <c r="TL201" s="251"/>
      <c r="TM201" s="251"/>
      <c r="TN201" s="251"/>
      <c r="TO201" s="251"/>
      <c r="TP201" s="251"/>
      <c r="TQ201" s="251"/>
      <c r="TR201" s="251"/>
      <c r="TS201" s="251"/>
      <c r="TT201" s="251"/>
      <c r="TU201" s="251"/>
      <c r="TV201" s="251"/>
      <c r="TW201" s="251"/>
      <c r="TX201" s="251"/>
      <c r="TY201" s="251"/>
      <c r="TZ201" s="251"/>
      <c r="UA201" s="251"/>
      <c r="UB201" s="251"/>
      <c r="UC201" s="251"/>
      <c r="UD201" s="251"/>
      <c r="UE201" s="251"/>
      <c r="UF201" s="251"/>
      <c r="UG201" s="251"/>
      <c r="UH201" s="251"/>
      <c r="UI201" s="251"/>
      <c r="UJ201" s="251"/>
      <c r="UK201" s="251"/>
      <c r="UL201" s="251"/>
      <c r="UM201" s="251"/>
      <c r="UN201" s="251"/>
      <c r="UO201" s="251"/>
      <c r="UP201" s="251"/>
      <c r="UQ201" s="251"/>
      <c r="UR201" s="251"/>
      <c r="US201" s="251"/>
      <c r="UT201" s="251"/>
      <c r="UU201" s="251"/>
      <c r="UV201" s="251"/>
      <c r="UW201" s="251"/>
      <c r="UX201" s="251"/>
      <c r="UY201" s="251"/>
      <c r="UZ201" s="251"/>
      <c r="VA201" s="251"/>
      <c r="VB201" s="251"/>
      <c r="VC201" s="251"/>
      <c r="VD201" s="251"/>
      <c r="VE201" s="251"/>
      <c r="VF201" s="251"/>
      <c r="VG201" s="251"/>
      <c r="VH201" s="251"/>
      <c r="VI201" s="251"/>
      <c r="VJ201" s="251"/>
      <c r="VK201" s="251"/>
      <c r="VL201" s="251"/>
      <c r="VM201" s="251"/>
      <c r="VN201" s="251"/>
      <c r="VO201" s="251"/>
      <c r="VP201" s="251"/>
      <c r="VQ201" s="251"/>
      <c r="VR201" s="251"/>
      <c r="VS201" s="251"/>
      <c r="VT201" s="251"/>
      <c r="VU201" s="251"/>
      <c r="VV201" s="251"/>
      <c r="VW201" s="251"/>
      <c r="VX201" s="251"/>
      <c r="VY201" s="251"/>
      <c r="VZ201" s="251"/>
      <c r="WA201" s="251"/>
      <c r="WB201" s="251"/>
      <c r="WC201" s="251"/>
      <c r="WD201" s="251"/>
      <c r="WE201" s="251"/>
      <c r="WF201" s="251"/>
      <c r="WG201" s="251"/>
      <c r="WH201" s="251"/>
      <c r="WI201" s="251"/>
      <c r="WJ201" s="251"/>
      <c r="WK201" s="251"/>
      <c r="WL201" s="251"/>
      <c r="WM201" s="251"/>
      <c r="WN201" s="251"/>
      <c r="WO201" s="251"/>
      <c r="WP201" s="251"/>
      <c r="WQ201" s="251"/>
      <c r="WR201" s="251"/>
      <c r="WS201" s="251"/>
      <c r="WT201" s="251"/>
      <c r="WU201" s="251"/>
      <c r="WV201" s="251"/>
      <c r="WW201" s="251"/>
      <c r="WX201" s="251"/>
      <c r="WY201" s="251"/>
      <c r="WZ201" s="251"/>
      <c r="XA201" s="251"/>
      <c r="XB201" s="251"/>
      <c r="XC201" s="251"/>
      <c r="XD201" s="251"/>
      <c r="XE201" s="251"/>
      <c r="XF201" s="251"/>
      <c r="XG201" s="251"/>
      <c r="XH201" s="251"/>
      <c r="XI201" s="251"/>
      <c r="XJ201" s="251"/>
      <c r="XK201" s="251"/>
      <c r="XL201" s="251"/>
      <c r="XM201" s="251"/>
      <c r="XN201" s="251"/>
      <c r="XO201" s="251"/>
      <c r="XP201" s="251"/>
      <c r="XQ201" s="251"/>
      <c r="XR201" s="251"/>
      <c r="XS201" s="251"/>
      <c r="XT201" s="251"/>
      <c r="XU201" s="251"/>
      <c r="XV201" s="251"/>
      <c r="XW201" s="251"/>
      <c r="XX201" s="251"/>
      <c r="XY201" s="251"/>
      <c r="XZ201" s="251"/>
      <c r="YA201" s="251"/>
      <c r="YB201" s="251"/>
      <c r="YC201" s="251"/>
      <c r="YD201" s="251"/>
      <c r="YE201" s="251"/>
      <c r="YF201" s="251"/>
      <c r="YG201" s="251"/>
      <c r="YH201" s="251"/>
      <c r="YI201" s="251"/>
      <c r="YJ201" s="251"/>
      <c r="YK201" s="251"/>
      <c r="YL201" s="251"/>
      <c r="YM201" s="251"/>
      <c r="YN201" s="251"/>
      <c r="YO201" s="251"/>
      <c r="YP201" s="251"/>
      <c r="YQ201" s="251"/>
      <c r="YR201" s="251"/>
      <c r="YS201" s="251"/>
      <c r="YT201" s="251"/>
      <c r="YU201" s="251"/>
      <c r="YV201" s="251"/>
      <c r="YW201" s="251"/>
      <c r="YX201" s="251"/>
      <c r="YY201" s="251"/>
      <c r="YZ201" s="251"/>
      <c r="ZA201" s="251"/>
      <c r="ZB201" s="251"/>
      <c r="ZC201" s="251"/>
      <c r="ZD201" s="251"/>
      <c r="ZE201" s="251"/>
      <c r="ZF201" s="251"/>
      <c r="ZG201" s="251"/>
      <c r="ZH201" s="251"/>
      <c r="ZI201" s="251"/>
      <c r="ZJ201" s="251"/>
      <c r="ZK201" s="251"/>
      <c r="ZL201" s="251"/>
      <c r="ZM201" s="251"/>
      <c r="ZN201" s="251"/>
      <c r="ZO201" s="251"/>
      <c r="ZP201" s="251"/>
      <c r="ZQ201" s="251"/>
      <c r="ZR201" s="251"/>
      <c r="ZS201" s="251"/>
      <c r="ZT201" s="251"/>
      <c r="ZU201" s="251"/>
      <c r="ZV201" s="251"/>
      <c r="ZW201" s="251"/>
      <c r="ZX201" s="251"/>
      <c r="ZY201" s="251"/>
      <c r="ZZ201" s="251"/>
      <c r="AAA201" s="251"/>
      <c r="AAB201" s="251"/>
      <c r="AAC201" s="251"/>
      <c r="AAD201" s="251"/>
      <c r="AAE201" s="251"/>
      <c r="AAF201" s="251"/>
      <c r="AAG201" s="251"/>
      <c r="AAH201" s="251"/>
      <c r="AAI201" s="251"/>
      <c r="AAJ201" s="251"/>
      <c r="AAK201" s="251"/>
      <c r="AAL201" s="251"/>
      <c r="AAM201" s="251"/>
      <c r="AAN201" s="251"/>
      <c r="AAO201" s="251"/>
      <c r="AAP201" s="251"/>
      <c r="AAQ201" s="251"/>
      <c r="AAR201" s="251"/>
      <c r="AAS201" s="251"/>
      <c r="AAT201" s="251"/>
      <c r="AAU201" s="251"/>
      <c r="AAV201" s="251"/>
      <c r="AAW201" s="251"/>
      <c r="AAX201" s="251"/>
      <c r="AAY201" s="251"/>
      <c r="AAZ201" s="251"/>
      <c r="ABA201" s="251"/>
      <c r="ABB201" s="251"/>
      <c r="ABC201" s="251"/>
      <c r="ABD201" s="251"/>
      <c r="ABE201" s="251"/>
      <c r="ABF201" s="251"/>
      <c r="ABG201" s="251"/>
      <c r="ABH201" s="251"/>
      <c r="ABI201" s="251"/>
      <c r="ABJ201" s="251"/>
      <c r="ABK201" s="251"/>
      <c r="ABL201" s="251"/>
      <c r="ABM201" s="251"/>
      <c r="ABN201" s="251"/>
      <c r="ABO201" s="251"/>
      <c r="ABP201" s="251"/>
      <c r="ABQ201" s="251"/>
      <c r="ABR201" s="251"/>
      <c r="ABS201" s="251"/>
      <c r="ABT201" s="251"/>
      <c r="ABU201" s="251"/>
      <c r="ABV201" s="251"/>
      <c r="ABW201" s="251"/>
      <c r="ABX201" s="251"/>
      <c r="ABY201" s="251"/>
      <c r="ABZ201" s="251"/>
      <c r="ACA201" s="251"/>
      <c r="ACB201" s="251"/>
      <c r="ACC201" s="251"/>
      <c r="ACD201" s="251"/>
      <c r="ACE201" s="251"/>
      <c r="ACF201" s="251"/>
      <c r="ACG201" s="251"/>
      <c r="ACH201" s="251"/>
      <c r="ACI201" s="251"/>
      <c r="ACJ201" s="251"/>
      <c r="ACK201" s="251"/>
      <c r="ACL201" s="251"/>
      <c r="ACM201" s="251"/>
      <c r="ACN201" s="251"/>
      <c r="ACO201" s="251"/>
      <c r="ACP201" s="251"/>
      <c r="ACQ201" s="251"/>
      <c r="ACR201" s="251"/>
      <c r="ACS201" s="251"/>
      <c r="ACT201" s="251"/>
      <c r="ACU201" s="251"/>
      <c r="ACV201" s="251"/>
      <c r="ACW201" s="251"/>
      <c r="ACX201" s="251"/>
      <c r="ACY201" s="251"/>
      <c r="ACZ201" s="251"/>
      <c r="ADA201" s="251"/>
      <c r="ADB201" s="251"/>
      <c r="ADC201" s="251"/>
      <c r="ADD201" s="251"/>
      <c r="ADE201" s="251"/>
      <c r="ADF201" s="251"/>
      <c r="ADG201" s="251"/>
      <c r="ADH201" s="251"/>
      <c r="ADI201" s="251"/>
      <c r="ADJ201" s="251"/>
      <c r="ADK201" s="251"/>
      <c r="ADL201" s="251"/>
      <c r="ADM201" s="251"/>
      <c r="ADN201" s="251"/>
      <c r="ADO201" s="251"/>
      <c r="ADP201" s="251"/>
      <c r="ADQ201" s="251"/>
      <c r="ADR201" s="251"/>
      <c r="ADS201" s="251"/>
      <c r="ADT201" s="251"/>
      <c r="ADU201" s="251"/>
      <c r="ADV201" s="251"/>
      <c r="ADW201" s="251"/>
      <c r="ADX201" s="251"/>
      <c r="ADY201" s="251"/>
      <c r="ADZ201" s="251"/>
      <c r="AEA201" s="251"/>
      <c r="AEB201" s="251"/>
      <c r="AEC201" s="251"/>
      <c r="AED201" s="251"/>
      <c r="AEE201" s="251"/>
      <c r="AEF201" s="251"/>
      <c r="AEG201" s="251"/>
      <c r="AEH201" s="251"/>
      <c r="AEI201" s="251"/>
      <c r="AEJ201" s="251"/>
      <c r="AEK201" s="251"/>
      <c r="AEL201" s="251"/>
      <c r="AEM201" s="251"/>
      <c r="AEN201" s="251"/>
      <c r="AEO201" s="251"/>
      <c r="AEP201" s="251"/>
      <c r="AEQ201" s="251"/>
      <c r="AER201" s="251"/>
      <c r="AES201" s="251"/>
      <c r="AET201" s="251"/>
      <c r="AEU201" s="251"/>
      <c r="AEV201" s="251"/>
      <c r="AEW201" s="251"/>
      <c r="AEX201" s="251"/>
      <c r="AEY201" s="251"/>
      <c r="AEZ201" s="251"/>
      <c r="AFA201" s="251"/>
      <c r="AFB201" s="251"/>
      <c r="AFC201" s="251"/>
      <c r="AFD201" s="251"/>
      <c r="AFE201" s="251"/>
      <c r="AFF201" s="251"/>
      <c r="AFG201" s="251"/>
      <c r="AFH201" s="251"/>
      <c r="AFI201" s="251"/>
      <c r="AFJ201" s="251"/>
      <c r="AFK201" s="251"/>
      <c r="AFL201" s="251"/>
      <c r="AFM201" s="251"/>
      <c r="AFN201" s="251"/>
      <c r="AFO201" s="251"/>
      <c r="AFP201" s="251"/>
      <c r="AFQ201" s="251"/>
      <c r="AFR201" s="251"/>
      <c r="AFS201" s="251"/>
      <c r="AFT201" s="251"/>
      <c r="AFU201" s="251"/>
      <c r="AFV201" s="251"/>
      <c r="AFW201" s="251"/>
      <c r="AFX201" s="251"/>
      <c r="AFY201" s="251"/>
      <c r="AFZ201" s="251"/>
      <c r="AGA201" s="251"/>
      <c r="AGB201" s="251"/>
      <c r="AGC201" s="251"/>
      <c r="AGD201" s="251"/>
      <c r="AGE201" s="251"/>
      <c r="AGF201" s="251"/>
      <c r="AGG201" s="251"/>
      <c r="AGH201" s="251"/>
      <c r="AGI201" s="251"/>
      <c r="AGJ201" s="251"/>
      <c r="AGK201" s="251"/>
      <c r="AGL201" s="251"/>
      <c r="AGM201" s="251"/>
      <c r="AGN201" s="251"/>
      <c r="AGO201" s="251"/>
      <c r="AGP201" s="251"/>
      <c r="AGQ201" s="251"/>
      <c r="AGR201" s="251"/>
      <c r="AGS201" s="251"/>
      <c r="AGT201" s="251"/>
      <c r="AGU201" s="251"/>
      <c r="AGV201" s="251"/>
      <c r="AGW201" s="251"/>
      <c r="AGX201" s="251"/>
      <c r="AGY201" s="251"/>
      <c r="AGZ201" s="251"/>
      <c r="AHA201" s="251"/>
      <c r="AHB201" s="251"/>
      <c r="AHC201" s="251"/>
      <c r="AHD201" s="251"/>
      <c r="AHE201" s="251"/>
      <c r="AHF201" s="251"/>
      <c r="AHG201" s="251"/>
      <c r="AHH201" s="251"/>
      <c r="AHI201" s="251"/>
      <c r="AHJ201" s="251"/>
      <c r="AHK201" s="251"/>
      <c r="AHL201" s="251"/>
      <c r="AHM201" s="251"/>
      <c r="AHN201" s="251"/>
      <c r="AHO201" s="251"/>
      <c r="AHP201" s="251"/>
      <c r="AHQ201" s="251"/>
      <c r="AHR201" s="251"/>
      <c r="AHS201" s="251"/>
      <c r="AHT201" s="251"/>
      <c r="AHU201" s="251"/>
      <c r="AHV201" s="251"/>
      <c r="AHW201" s="251"/>
      <c r="AHX201" s="251"/>
      <c r="AHY201" s="251"/>
      <c r="AHZ201" s="251"/>
      <c r="AIA201" s="251"/>
      <c r="AIB201" s="251"/>
      <c r="AIC201" s="251"/>
      <c r="AID201" s="251"/>
      <c r="AIE201" s="251"/>
      <c r="AIF201" s="251"/>
      <c r="AIG201" s="251"/>
      <c r="AIH201" s="251"/>
      <c r="AII201" s="251"/>
      <c r="AIJ201" s="251"/>
      <c r="AIK201" s="251"/>
      <c r="AIL201" s="251"/>
      <c r="AIM201" s="251"/>
      <c r="AIN201" s="251"/>
      <c r="AIO201" s="251"/>
      <c r="AIP201" s="251"/>
      <c r="AIQ201" s="251"/>
      <c r="AIR201" s="251"/>
      <c r="AIS201" s="251"/>
      <c r="AIT201" s="251"/>
      <c r="AIU201" s="251"/>
      <c r="AIV201" s="251"/>
      <c r="AIW201" s="251"/>
      <c r="AIX201" s="251"/>
      <c r="AIY201" s="251"/>
      <c r="AIZ201" s="251"/>
      <c r="AJA201" s="251"/>
      <c r="AJB201" s="251"/>
      <c r="AJC201" s="251"/>
      <c r="AJD201" s="251"/>
      <c r="AJE201" s="251"/>
      <c r="AJF201" s="251"/>
      <c r="AJG201" s="251"/>
      <c r="AJH201" s="251"/>
      <c r="AJI201" s="251"/>
      <c r="AJJ201" s="251"/>
      <c r="AJK201" s="251"/>
      <c r="AJL201" s="251"/>
      <c r="AJM201" s="251"/>
      <c r="AJN201" s="251"/>
      <c r="AJO201" s="251"/>
      <c r="AJP201" s="251"/>
      <c r="AJQ201" s="251"/>
      <c r="AJR201" s="251"/>
      <c r="AJS201" s="251"/>
      <c r="AJT201" s="251"/>
      <c r="AJU201" s="251"/>
      <c r="AJV201" s="251"/>
      <c r="AJW201" s="251"/>
      <c r="AJX201" s="251"/>
      <c r="AJY201" s="251"/>
      <c r="AJZ201" s="251"/>
      <c r="AKA201" s="251"/>
      <c r="AKB201" s="251"/>
      <c r="AKC201" s="251"/>
      <c r="AKD201" s="251"/>
      <c r="AKE201" s="251"/>
      <c r="AKF201" s="251"/>
      <c r="AKG201" s="251"/>
      <c r="AKH201" s="251"/>
      <c r="AKI201" s="251"/>
      <c r="AKJ201" s="251"/>
      <c r="AKK201" s="251"/>
      <c r="AKL201" s="251"/>
      <c r="AKM201" s="251"/>
      <c r="AKN201" s="251"/>
      <c r="AKO201" s="251"/>
      <c r="AKP201" s="251"/>
      <c r="AKQ201" s="251"/>
      <c r="AKR201" s="251"/>
      <c r="AKS201" s="251"/>
      <c r="AKT201" s="251"/>
      <c r="AKU201" s="251"/>
      <c r="AKV201" s="251"/>
      <c r="AKW201" s="251"/>
      <c r="AKX201" s="251"/>
      <c r="AKY201" s="251"/>
      <c r="AKZ201" s="251"/>
      <c r="ALA201" s="251"/>
      <c r="ALB201" s="251"/>
      <c r="ALC201" s="251"/>
      <c r="ALD201" s="251"/>
      <c r="ALE201" s="251"/>
      <c r="ALF201" s="251"/>
      <c r="ALG201" s="251"/>
      <c r="ALH201" s="251"/>
      <c r="ALI201" s="251"/>
      <c r="ALJ201" s="251"/>
      <c r="ALK201" s="251"/>
      <c r="ALL201" s="251"/>
      <c r="ALM201" s="251"/>
      <c r="ALN201" s="251"/>
      <c r="ALO201" s="251"/>
      <c r="ALP201" s="251"/>
      <c r="ALQ201" s="251"/>
      <c r="ALR201" s="251"/>
      <c r="ALS201" s="251"/>
      <c r="ALT201" s="251"/>
      <c r="ALU201" s="251"/>
      <c r="ALV201" s="251"/>
      <c r="ALW201" s="251"/>
      <c r="ALX201" s="251"/>
      <c r="ALY201" s="251"/>
      <c r="ALZ201" s="251"/>
      <c r="AMA201" s="251"/>
      <c r="AMB201" s="251"/>
      <c r="AMC201" s="251"/>
      <c r="AMD201" s="251"/>
      <c r="AME201" s="251"/>
      <c r="AMF201" s="251"/>
      <c r="AMG201" s="251"/>
      <c r="AMH201" s="251"/>
      <c r="AMI201" s="251"/>
      <c r="AMJ201" s="251"/>
      <c r="AMK201" s="251"/>
      <c r="AML201" s="251"/>
      <c r="AMM201" s="251"/>
      <c r="AMN201" s="251"/>
      <c r="AMO201" s="251"/>
      <c r="AMP201" s="251"/>
      <c r="AMQ201" s="251"/>
      <c r="AMR201" s="251"/>
      <c r="AMS201" s="251"/>
      <c r="AMT201" s="251"/>
      <c r="AMU201" s="251"/>
      <c r="AMV201" s="251"/>
      <c r="AMW201" s="251"/>
      <c r="AMX201" s="251"/>
      <c r="AMY201" s="251"/>
      <c r="AMZ201" s="251"/>
      <c r="ANA201" s="251"/>
      <c r="ANB201" s="251"/>
      <c r="ANC201" s="251"/>
      <c r="AND201" s="251"/>
      <c r="ANE201" s="251"/>
      <c r="ANF201" s="251"/>
      <c r="ANG201" s="251"/>
      <c r="ANH201" s="251"/>
      <c r="ANI201" s="251"/>
      <c r="ANJ201" s="251"/>
      <c r="ANK201" s="251"/>
      <c r="ANL201" s="251"/>
      <c r="ANM201" s="251"/>
      <c r="ANN201" s="251"/>
      <c r="ANO201" s="251"/>
      <c r="ANP201" s="251"/>
      <c r="ANQ201" s="251"/>
      <c r="ANR201" s="251"/>
      <c r="ANS201" s="251"/>
      <c r="ANT201" s="251"/>
      <c r="ANU201" s="251"/>
      <c r="ANV201" s="251"/>
      <c r="ANW201" s="251"/>
      <c r="ANX201" s="251"/>
      <c r="ANY201" s="251"/>
      <c r="ANZ201" s="251"/>
      <c r="AOA201" s="251"/>
      <c r="AOB201" s="251"/>
      <c r="AOC201" s="251"/>
      <c r="AOD201" s="251"/>
      <c r="AOE201" s="251"/>
      <c r="AOF201" s="251"/>
      <c r="AOG201" s="251"/>
      <c r="AOH201" s="251"/>
      <c r="AOI201" s="251"/>
      <c r="AOJ201" s="251"/>
      <c r="AOK201" s="251"/>
      <c r="AOL201" s="251"/>
      <c r="AOM201" s="251"/>
      <c r="AON201" s="251"/>
      <c r="AOO201" s="251"/>
      <c r="AOP201" s="251"/>
      <c r="AOQ201" s="251"/>
      <c r="AOR201" s="251"/>
      <c r="AOS201" s="251"/>
      <c r="AOT201" s="251"/>
      <c r="AOU201" s="251"/>
      <c r="AOV201" s="251"/>
      <c r="AOW201" s="251"/>
      <c r="AOX201" s="251"/>
      <c r="AOY201" s="251"/>
      <c r="AOZ201" s="251"/>
      <c r="APA201" s="251"/>
      <c r="APB201" s="251"/>
      <c r="APC201" s="251"/>
      <c r="APD201" s="251"/>
      <c r="APE201" s="251"/>
      <c r="APF201" s="251"/>
      <c r="APG201" s="251"/>
      <c r="APH201" s="251"/>
      <c r="API201" s="251"/>
      <c r="APJ201" s="251"/>
      <c r="APK201" s="251"/>
      <c r="APL201" s="251"/>
      <c r="APM201" s="251"/>
      <c r="APN201" s="251"/>
      <c r="APO201" s="251"/>
      <c r="APP201" s="251"/>
      <c r="APQ201" s="251"/>
      <c r="APR201" s="251"/>
      <c r="APS201" s="251"/>
      <c r="APT201" s="251"/>
      <c r="APU201" s="251"/>
      <c r="APV201" s="251"/>
      <c r="APW201" s="251"/>
      <c r="APX201" s="251"/>
      <c r="APY201" s="251"/>
      <c r="APZ201" s="251"/>
      <c r="AQA201" s="251"/>
      <c r="AQB201" s="251"/>
      <c r="AQC201" s="251"/>
      <c r="AQD201" s="251"/>
      <c r="AQE201" s="251"/>
      <c r="AQF201" s="251"/>
      <c r="AQG201" s="251"/>
      <c r="AQH201" s="251"/>
      <c r="AQI201" s="251"/>
      <c r="AQJ201" s="251"/>
      <c r="AQK201" s="251"/>
      <c r="AQL201" s="251"/>
      <c r="AQM201" s="251"/>
      <c r="AQN201" s="251"/>
      <c r="AQO201" s="251"/>
      <c r="AQP201" s="251"/>
      <c r="AQQ201" s="251"/>
      <c r="AQR201" s="251"/>
      <c r="AQS201" s="251"/>
      <c r="AQT201" s="251"/>
      <c r="AQU201" s="251"/>
      <c r="AQV201" s="251"/>
      <c r="AQW201" s="251"/>
      <c r="AQX201" s="251"/>
      <c r="AQY201" s="251"/>
      <c r="AQZ201" s="251"/>
      <c r="ARA201" s="251"/>
      <c r="ARB201" s="251"/>
      <c r="ARC201" s="251"/>
      <c r="ARD201" s="251"/>
      <c r="ARE201" s="251"/>
      <c r="ARF201" s="251"/>
      <c r="ARG201" s="251"/>
      <c r="ARH201" s="251"/>
      <c r="ARI201" s="251"/>
      <c r="ARJ201" s="251"/>
      <c r="ARK201" s="251"/>
      <c r="ARL201" s="251"/>
      <c r="ARM201" s="251"/>
      <c r="ARN201" s="251"/>
      <c r="ARO201" s="251"/>
      <c r="ARP201" s="251"/>
      <c r="ARQ201" s="251"/>
      <c r="ARR201" s="251"/>
      <c r="ARS201" s="251"/>
      <c r="ART201" s="251"/>
      <c r="ARU201" s="251"/>
      <c r="ARV201" s="251"/>
      <c r="ARW201" s="251"/>
      <c r="ARX201" s="251"/>
      <c r="ARY201" s="251"/>
      <c r="ARZ201" s="251"/>
      <c r="ASA201" s="251"/>
      <c r="ASB201" s="251"/>
      <c r="ASC201" s="251"/>
      <c r="ASD201" s="251"/>
      <c r="ASE201" s="251"/>
      <c r="ASF201" s="251"/>
      <c r="ASG201" s="251"/>
      <c r="ASH201" s="251"/>
      <c r="ASI201" s="251"/>
      <c r="ASJ201" s="251"/>
      <c r="ASK201" s="251"/>
      <c r="ASL201" s="251"/>
      <c r="ASM201" s="251"/>
      <c r="ASN201" s="251"/>
      <c r="ASO201" s="251"/>
      <c r="ASP201" s="251"/>
      <c r="ASQ201" s="251"/>
      <c r="ASR201" s="251"/>
      <c r="ASS201" s="251"/>
      <c r="AST201" s="251"/>
      <c r="ASU201" s="251"/>
      <c r="ASV201" s="251"/>
      <c r="ASW201" s="251"/>
      <c r="ASX201" s="251"/>
      <c r="ASY201" s="251"/>
      <c r="ASZ201" s="251"/>
      <c r="ATA201" s="251"/>
      <c r="ATB201" s="251"/>
      <c r="ATC201" s="251"/>
      <c r="ATD201" s="251"/>
      <c r="ATE201" s="251"/>
      <c r="ATF201" s="251"/>
      <c r="ATG201" s="251"/>
      <c r="ATH201" s="251"/>
      <c r="ATI201" s="251"/>
      <c r="ATJ201" s="251"/>
      <c r="ATK201" s="251"/>
      <c r="ATL201" s="251"/>
      <c r="ATM201" s="251"/>
      <c r="ATN201" s="251"/>
      <c r="ATO201" s="251"/>
      <c r="ATP201" s="251"/>
      <c r="ATQ201" s="251"/>
      <c r="ATR201" s="251"/>
      <c r="ATS201" s="251"/>
      <c r="ATT201" s="251"/>
      <c r="ATU201" s="251"/>
      <c r="ATV201" s="251"/>
      <c r="ATW201" s="251"/>
      <c r="ATX201" s="251"/>
      <c r="ATY201" s="251"/>
      <c r="ATZ201" s="251"/>
      <c r="AUA201" s="251"/>
      <c r="AUB201" s="251"/>
      <c r="AUC201" s="251"/>
      <c r="AUD201" s="251"/>
      <c r="AUE201" s="251"/>
      <c r="AUF201" s="251"/>
      <c r="AUG201" s="251"/>
      <c r="AUH201" s="251"/>
      <c r="AUI201" s="251"/>
      <c r="AUJ201" s="251"/>
      <c r="AUK201" s="251"/>
      <c r="AUL201" s="251"/>
      <c r="AUM201" s="251"/>
      <c r="AUN201" s="251"/>
      <c r="AUO201" s="251"/>
      <c r="AUP201" s="251"/>
      <c r="AUQ201" s="251"/>
      <c r="AUR201" s="251"/>
      <c r="AUS201" s="251"/>
      <c r="AUT201" s="251"/>
      <c r="AUU201" s="251"/>
      <c r="AUV201" s="251"/>
      <c r="AUW201" s="251"/>
      <c r="AUX201" s="251"/>
      <c r="AUY201" s="251"/>
      <c r="AUZ201" s="251"/>
      <c r="AVA201" s="251"/>
      <c r="AVB201" s="251"/>
      <c r="AVC201" s="251"/>
      <c r="AVD201" s="251"/>
      <c r="AVE201" s="251"/>
      <c r="AVF201" s="251"/>
      <c r="AVG201" s="251"/>
      <c r="AVH201" s="251"/>
      <c r="AVI201" s="251"/>
      <c r="AVJ201" s="251"/>
      <c r="AVK201" s="251"/>
      <c r="AVL201" s="251"/>
      <c r="AVM201" s="251"/>
      <c r="AVN201" s="251"/>
      <c r="AVO201" s="251"/>
      <c r="AVP201" s="251"/>
      <c r="AVQ201" s="251"/>
      <c r="AVR201" s="251"/>
      <c r="AVS201" s="251"/>
      <c r="AVT201" s="251"/>
      <c r="AVU201" s="251"/>
      <c r="AVV201" s="251"/>
      <c r="AVW201" s="251"/>
      <c r="AVX201" s="251"/>
      <c r="AVY201" s="251"/>
      <c r="AVZ201" s="251"/>
      <c r="AWA201" s="251"/>
      <c r="AWB201" s="251"/>
      <c r="AWC201" s="251"/>
      <c r="AWD201" s="251"/>
      <c r="AWE201" s="251"/>
      <c r="AWF201" s="251"/>
      <c r="AWG201" s="251"/>
      <c r="AWH201" s="251"/>
      <c r="AWI201" s="251"/>
      <c r="AWJ201" s="251"/>
      <c r="AWK201" s="251"/>
      <c r="AWL201" s="251"/>
      <c r="AWM201" s="251"/>
      <c r="AWN201" s="251"/>
      <c r="AWO201" s="251"/>
      <c r="AWP201" s="251"/>
      <c r="AWQ201" s="251"/>
      <c r="AWR201" s="251"/>
      <c r="AWS201" s="251"/>
      <c r="AWT201" s="251"/>
      <c r="AWU201" s="251"/>
      <c r="AWV201" s="251"/>
      <c r="AWW201" s="251"/>
      <c r="AWX201" s="251"/>
      <c r="AWY201" s="251"/>
      <c r="AWZ201" s="251"/>
      <c r="AXA201" s="251"/>
      <c r="AXB201" s="251"/>
      <c r="AXC201" s="251"/>
      <c r="AXD201" s="251"/>
      <c r="AXE201" s="251"/>
      <c r="AXF201" s="251"/>
      <c r="AXG201" s="251"/>
      <c r="AXH201" s="251"/>
      <c r="AXI201" s="251"/>
      <c r="AXJ201" s="251"/>
      <c r="AXK201" s="251"/>
      <c r="AXL201" s="251"/>
      <c r="AXM201" s="251"/>
      <c r="AXN201" s="251"/>
      <c r="AXO201" s="251"/>
      <c r="AXP201" s="251"/>
      <c r="AXQ201" s="251"/>
      <c r="AXR201" s="251"/>
      <c r="AXS201" s="251"/>
      <c r="AXT201" s="251"/>
      <c r="AXU201" s="251"/>
      <c r="AXV201" s="251"/>
      <c r="AXW201" s="251"/>
      <c r="AXX201" s="251"/>
      <c r="AXY201" s="251"/>
      <c r="AXZ201" s="251"/>
      <c r="AYA201" s="251"/>
      <c r="AYB201" s="251"/>
      <c r="AYC201" s="251"/>
      <c r="AYD201" s="251"/>
      <c r="AYE201" s="251"/>
      <c r="AYF201" s="251"/>
      <c r="AYG201" s="251"/>
      <c r="AYH201" s="251"/>
      <c r="AYI201" s="251"/>
      <c r="AYJ201" s="251"/>
      <c r="AYK201" s="251"/>
      <c r="AYL201" s="251"/>
      <c r="AYM201" s="251"/>
      <c r="AYN201" s="251"/>
      <c r="AYO201" s="251"/>
      <c r="AYP201" s="251"/>
      <c r="AYQ201" s="251"/>
      <c r="AYR201" s="251"/>
      <c r="AYS201" s="251"/>
      <c r="AYT201" s="251"/>
      <c r="AYU201" s="251"/>
      <c r="AYV201" s="251"/>
      <c r="AYW201" s="251"/>
      <c r="AYX201" s="251"/>
      <c r="AYY201" s="251"/>
      <c r="AYZ201" s="251"/>
      <c r="AZA201" s="251"/>
      <c r="AZB201" s="251"/>
      <c r="AZC201" s="251"/>
      <c r="AZD201" s="251"/>
      <c r="AZE201" s="251"/>
      <c r="AZF201" s="251"/>
      <c r="AZG201" s="251"/>
      <c r="AZH201" s="251"/>
      <c r="AZI201" s="251"/>
      <c r="AZJ201" s="251"/>
      <c r="AZK201" s="251"/>
      <c r="AZL201" s="251"/>
      <c r="AZM201" s="251"/>
      <c r="AZN201" s="251"/>
      <c r="AZO201" s="251"/>
      <c r="AZP201" s="251"/>
      <c r="AZQ201" s="251"/>
      <c r="AZR201" s="251"/>
      <c r="AZS201" s="251"/>
      <c r="AZT201" s="251"/>
      <c r="AZU201" s="251"/>
      <c r="AZV201" s="251"/>
      <c r="AZW201" s="251"/>
      <c r="AZX201" s="251"/>
      <c r="AZY201" s="251"/>
      <c r="AZZ201" s="251"/>
      <c r="BAA201" s="251"/>
      <c r="BAB201" s="251"/>
      <c r="BAC201" s="251"/>
      <c r="BAD201" s="251"/>
      <c r="BAE201" s="251"/>
      <c r="BAF201" s="251"/>
      <c r="BAG201" s="251"/>
      <c r="BAH201" s="251"/>
      <c r="BAI201" s="251"/>
      <c r="BAJ201" s="251"/>
      <c r="BAK201" s="251"/>
      <c r="BAL201" s="251"/>
      <c r="BAM201" s="251"/>
      <c r="BAN201" s="251"/>
      <c r="BAO201" s="251"/>
      <c r="BAP201" s="251"/>
      <c r="BAQ201" s="251"/>
      <c r="BAR201" s="251"/>
      <c r="BAS201" s="251"/>
      <c r="BAT201" s="251"/>
      <c r="BAU201" s="251"/>
      <c r="BAV201" s="251"/>
      <c r="BAW201" s="251"/>
      <c r="BAX201" s="251"/>
      <c r="BAY201" s="251"/>
      <c r="BAZ201" s="251"/>
      <c r="BBA201" s="251"/>
      <c r="BBB201" s="251"/>
      <c r="BBC201" s="251"/>
      <c r="BBD201" s="251"/>
      <c r="BBE201" s="251"/>
      <c r="BBF201" s="251"/>
      <c r="BBG201" s="251"/>
      <c r="BBH201" s="251"/>
      <c r="BBI201" s="251"/>
      <c r="BBJ201" s="251"/>
      <c r="BBK201" s="251"/>
      <c r="BBL201" s="251"/>
      <c r="BBM201" s="251"/>
      <c r="BBN201" s="251"/>
      <c r="BBO201" s="251"/>
      <c r="BBP201" s="251"/>
      <c r="BBQ201" s="251"/>
      <c r="BBR201" s="251"/>
      <c r="BBS201" s="251"/>
      <c r="BBT201" s="251"/>
      <c r="BBU201" s="251"/>
      <c r="BBV201" s="251"/>
      <c r="BBW201" s="251"/>
      <c r="BBX201" s="251"/>
      <c r="BBY201" s="251"/>
      <c r="BBZ201" s="251"/>
      <c r="BCA201" s="251"/>
      <c r="BCB201" s="251"/>
      <c r="BCC201" s="251"/>
      <c r="BCD201" s="251"/>
      <c r="BCE201" s="251"/>
      <c r="BCF201" s="251"/>
      <c r="BCG201" s="251"/>
      <c r="BCH201" s="251"/>
      <c r="BCI201" s="251"/>
      <c r="BCJ201" s="251"/>
      <c r="BCK201" s="251"/>
      <c r="BCL201" s="251"/>
      <c r="BCM201" s="251"/>
      <c r="BCN201" s="251"/>
      <c r="BCO201" s="251"/>
      <c r="BCP201" s="251"/>
      <c r="BCQ201" s="251"/>
      <c r="BCR201" s="251"/>
      <c r="BCS201" s="251"/>
      <c r="BCT201" s="251"/>
      <c r="BCU201" s="251"/>
      <c r="BCV201" s="251"/>
      <c r="BCW201" s="251"/>
      <c r="BCX201" s="251"/>
      <c r="BCY201" s="251"/>
      <c r="BCZ201" s="251"/>
      <c r="BDA201" s="251"/>
      <c r="BDB201" s="251"/>
      <c r="BDC201" s="251"/>
      <c r="BDD201" s="251"/>
      <c r="BDE201" s="251"/>
      <c r="BDF201" s="251"/>
      <c r="BDG201" s="251"/>
      <c r="BDH201" s="251"/>
      <c r="BDI201" s="251"/>
      <c r="BDJ201" s="251"/>
      <c r="BDK201" s="251"/>
      <c r="BDL201" s="251"/>
      <c r="BDM201" s="251"/>
      <c r="BDN201" s="251"/>
      <c r="BDO201" s="251"/>
      <c r="BDP201" s="251"/>
      <c r="BDQ201" s="251"/>
      <c r="BDR201" s="251"/>
      <c r="BDS201" s="251"/>
      <c r="BDT201" s="251"/>
      <c r="BDU201" s="251"/>
      <c r="BDV201" s="251"/>
      <c r="BDW201" s="251"/>
      <c r="BDX201" s="251"/>
      <c r="BDY201" s="251"/>
      <c r="BDZ201" s="251"/>
      <c r="BEA201" s="251"/>
      <c r="BEB201" s="251"/>
      <c r="BEC201" s="251"/>
      <c r="BED201" s="251"/>
      <c r="BEE201" s="251"/>
      <c r="BEF201" s="251"/>
      <c r="BEG201" s="251"/>
      <c r="BEH201" s="251"/>
      <c r="BEI201" s="251"/>
      <c r="BEJ201" s="251"/>
      <c r="BEK201" s="251"/>
      <c r="BEL201" s="251"/>
      <c r="BEM201" s="251"/>
      <c r="BEN201" s="251"/>
      <c r="BEO201" s="251"/>
      <c r="BEP201" s="251"/>
      <c r="BEQ201" s="251"/>
      <c r="BER201" s="251"/>
      <c r="BES201" s="251"/>
      <c r="BET201" s="251"/>
      <c r="BEU201" s="251"/>
      <c r="BEV201" s="251"/>
      <c r="BEW201" s="251"/>
      <c r="BEX201" s="251"/>
      <c r="BEY201" s="251"/>
      <c r="BEZ201" s="251"/>
      <c r="BFA201" s="251"/>
      <c r="BFB201" s="251"/>
      <c r="BFC201" s="251"/>
      <c r="BFD201" s="251"/>
      <c r="BFE201" s="251"/>
      <c r="BFF201" s="251"/>
      <c r="BFG201" s="251"/>
      <c r="BFH201" s="251"/>
      <c r="BFI201" s="251"/>
      <c r="BFJ201" s="251"/>
      <c r="BFK201" s="251"/>
      <c r="BFL201" s="251"/>
      <c r="BFM201" s="251"/>
      <c r="BFN201" s="251"/>
      <c r="BFO201" s="251"/>
      <c r="BFP201" s="251"/>
      <c r="BFQ201" s="251"/>
      <c r="BFR201" s="251"/>
      <c r="BFS201" s="251"/>
      <c r="BFT201" s="251"/>
      <c r="BFU201" s="251"/>
      <c r="BFV201" s="251"/>
      <c r="BFW201" s="251"/>
      <c r="BFX201" s="251"/>
      <c r="BFY201" s="251"/>
      <c r="BFZ201" s="251"/>
      <c r="BGA201" s="251"/>
      <c r="BGB201" s="251"/>
      <c r="BGC201" s="251"/>
      <c r="BGD201" s="251"/>
      <c r="BGE201" s="251"/>
      <c r="BGF201" s="251"/>
      <c r="BGG201" s="251"/>
      <c r="BGH201" s="251"/>
      <c r="BGI201" s="251"/>
      <c r="BGJ201" s="251"/>
      <c r="BGK201" s="251"/>
      <c r="BGL201" s="251"/>
      <c r="BGM201" s="251"/>
      <c r="BGN201" s="251"/>
      <c r="BGO201" s="251"/>
      <c r="BGP201" s="251"/>
      <c r="BGQ201" s="251"/>
      <c r="BGR201" s="251"/>
      <c r="BGS201" s="251"/>
      <c r="BGT201" s="251"/>
      <c r="BGU201" s="251"/>
      <c r="BGV201" s="251"/>
      <c r="BGW201" s="251"/>
      <c r="BGX201" s="251"/>
      <c r="BGY201" s="251"/>
      <c r="BGZ201" s="251"/>
      <c r="BHA201" s="251"/>
      <c r="BHB201" s="251"/>
      <c r="BHC201" s="251"/>
      <c r="BHD201" s="251"/>
      <c r="BHE201" s="251"/>
      <c r="BHF201" s="251"/>
      <c r="BHG201" s="251"/>
      <c r="BHH201" s="251"/>
      <c r="BHI201" s="251"/>
      <c r="BHJ201" s="251"/>
      <c r="BHK201" s="251"/>
      <c r="BHL201" s="251"/>
      <c r="BHM201" s="251"/>
      <c r="BHN201" s="251"/>
      <c r="BHO201" s="251"/>
      <c r="BHP201" s="251"/>
      <c r="BHQ201" s="251"/>
      <c r="BHR201" s="251"/>
      <c r="BHS201" s="251"/>
      <c r="BHT201" s="251"/>
      <c r="BHU201" s="251"/>
      <c r="BHV201" s="251"/>
      <c r="BHW201" s="251"/>
      <c r="BHX201" s="251"/>
      <c r="BHY201" s="251"/>
      <c r="BHZ201" s="251"/>
      <c r="BIA201" s="251"/>
      <c r="BIB201" s="251"/>
      <c r="BIC201" s="251"/>
      <c r="BID201" s="251"/>
      <c r="BIE201" s="251"/>
      <c r="BIF201" s="251"/>
      <c r="BIG201" s="251"/>
      <c r="BIH201" s="251"/>
      <c r="BII201" s="251"/>
      <c r="BIJ201" s="251"/>
      <c r="BIK201" s="251"/>
      <c r="BIL201" s="251"/>
      <c r="BIM201" s="251"/>
      <c r="BIN201" s="251"/>
      <c r="BIO201" s="251"/>
      <c r="BIP201" s="251"/>
      <c r="BIQ201" s="251"/>
      <c r="BIR201" s="251"/>
      <c r="BIS201" s="251"/>
      <c r="BIT201" s="251"/>
      <c r="BIU201" s="251"/>
      <c r="BIV201" s="251"/>
      <c r="BIW201" s="251"/>
      <c r="BIX201" s="251"/>
      <c r="BIY201" s="251"/>
      <c r="BIZ201" s="251"/>
      <c r="BJA201" s="251"/>
      <c r="BJB201" s="251"/>
      <c r="BJC201" s="251"/>
      <c r="BJD201" s="251"/>
      <c r="BJE201" s="251"/>
      <c r="BJF201" s="251"/>
      <c r="BJG201" s="251"/>
      <c r="BJH201" s="251"/>
      <c r="BJI201" s="251"/>
      <c r="BJJ201" s="251"/>
      <c r="BJK201" s="251"/>
      <c r="BJL201" s="251"/>
      <c r="BJM201" s="251"/>
      <c r="BJN201" s="251"/>
      <c r="BJO201" s="251"/>
      <c r="BJP201" s="251"/>
      <c r="BJQ201" s="251"/>
      <c r="BJR201" s="251"/>
      <c r="BJS201" s="251"/>
      <c r="BJT201" s="251"/>
      <c r="BJU201" s="251"/>
      <c r="BJV201" s="251"/>
      <c r="BJW201" s="251"/>
      <c r="BJX201" s="251"/>
      <c r="BJY201" s="251"/>
      <c r="BJZ201" s="251"/>
      <c r="BKA201" s="251"/>
      <c r="BKB201" s="251"/>
      <c r="BKC201" s="251"/>
      <c r="BKD201" s="251"/>
      <c r="BKE201" s="251"/>
      <c r="BKF201" s="251"/>
      <c r="BKG201" s="251"/>
      <c r="BKH201" s="251"/>
      <c r="BKI201" s="251"/>
      <c r="BKJ201" s="251"/>
      <c r="BKK201" s="251"/>
      <c r="BKL201" s="251"/>
      <c r="BKM201" s="251"/>
      <c r="BKN201" s="251"/>
      <c r="BKO201" s="251"/>
      <c r="BKP201" s="251"/>
      <c r="BKQ201" s="251"/>
      <c r="BKR201" s="251"/>
      <c r="BKS201" s="251"/>
      <c r="BKT201" s="251"/>
      <c r="BKU201" s="251"/>
      <c r="BKV201" s="251"/>
      <c r="BKW201" s="251"/>
      <c r="BKX201" s="251"/>
      <c r="BKY201" s="251"/>
      <c r="BKZ201" s="251"/>
      <c r="BLA201" s="251"/>
      <c r="BLB201" s="251"/>
      <c r="BLC201" s="251"/>
      <c r="BLD201" s="251"/>
      <c r="BLE201" s="251"/>
      <c r="BLF201" s="251"/>
      <c r="BLG201" s="251"/>
      <c r="BLH201" s="251"/>
      <c r="BLI201" s="251"/>
      <c r="BLJ201" s="251"/>
      <c r="BLK201" s="251"/>
      <c r="BLL201" s="251"/>
      <c r="BLM201" s="251"/>
      <c r="BLN201" s="251"/>
      <c r="BLO201" s="251"/>
      <c r="BLP201" s="251"/>
      <c r="BLQ201" s="251"/>
      <c r="BLR201" s="251"/>
      <c r="BLS201" s="251"/>
      <c r="BLT201" s="251"/>
      <c r="BLU201" s="251"/>
      <c r="BLV201" s="251"/>
      <c r="BLW201" s="251"/>
      <c r="BLX201" s="251"/>
      <c r="BLY201" s="251"/>
      <c r="BLZ201" s="251"/>
      <c r="BMA201" s="251"/>
      <c r="BMB201" s="251"/>
      <c r="BMC201" s="251"/>
      <c r="BMD201" s="251"/>
      <c r="BME201" s="251"/>
      <c r="BMF201" s="251"/>
      <c r="BMG201" s="251"/>
      <c r="BMH201" s="251"/>
      <c r="BMI201" s="251"/>
      <c r="BMJ201" s="251"/>
      <c r="BMK201" s="251"/>
      <c r="BML201" s="251"/>
      <c r="BMM201" s="251"/>
      <c r="BMN201" s="251"/>
      <c r="BMO201" s="251"/>
      <c r="BMP201" s="251"/>
      <c r="BMQ201" s="251"/>
      <c r="BMR201" s="251"/>
      <c r="BMS201" s="251"/>
      <c r="BMT201" s="251"/>
      <c r="BMU201" s="251"/>
      <c r="BMV201" s="251"/>
      <c r="BMW201" s="251"/>
      <c r="BMX201" s="251"/>
      <c r="BMY201" s="251"/>
      <c r="BMZ201" s="251"/>
      <c r="BNA201" s="251"/>
      <c r="BNB201" s="251"/>
      <c r="BNC201" s="251"/>
      <c r="BND201" s="251"/>
      <c r="BNE201" s="251"/>
      <c r="BNF201" s="251"/>
      <c r="BNG201" s="251"/>
      <c r="BNH201" s="251"/>
      <c r="BNI201" s="251"/>
      <c r="BNJ201" s="251"/>
      <c r="BNK201" s="251"/>
      <c r="BNL201" s="251"/>
      <c r="BNM201" s="251"/>
      <c r="BNN201" s="251"/>
      <c r="BNO201" s="251"/>
      <c r="BNP201" s="251"/>
      <c r="BNQ201" s="251"/>
      <c r="BNR201" s="251"/>
      <c r="BNS201" s="251"/>
      <c r="BNT201" s="251"/>
      <c r="BNU201" s="251"/>
      <c r="BNV201" s="251"/>
      <c r="BNW201" s="251"/>
      <c r="BNX201" s="251"/>
      <c r="BNY201" s="251"/>
      <c r="BNZ201" s="251"/>
      <c r="BOA201" s="251"/>
      <c r="BOB201" s="251"/>
      <c r="BOC201" s="251"/>
      <c r="BOD201" s="251"/>
      <c r="BOE201" s="251"/>
      <c r="BOF201" s="251"/>
      <c r="BOG201" s="251"/>
      <c r="BOH201" s="251"/>
      <c r="BOI201" s="251"/>
      <c r="BOJ201" s="251"/>
      <c r="BOK201" s="251"/>
      <c r="BOL201" s="251"/>
      <c r="BOM201" s="251"/>
      <c r="BON201" s="251"/>
      <c r="BOO201" s="251"/>
      <c r="BOP201" s="251"/>
      <c r="BOQ201" s="251"/>
      <c r="BOR201" s="251"/>
      <c r="BOS201" s="251"/>
      <c r="BOT201" s="251"/>
      <c r="BOU201" s="251"/>
      <c r="BOV201" s="251"/>
      <c r="BOW201" s="251"/>
      <c r="BOX201" s="251"/>
      <c r="BOY201" s="251"/>
      <c r="BOZ201" s="251"/>
      <c r="BPA201" s="251"/>
      <c r="BPB201" s="251"/>
      <c r="BPC201" s="251"/>
      <c r="BPD201" s="251"/>
      <c r="BPE201" s="251"/>
      <c r="BPF201" s="251"/>
      <c r="BPG201" s="251"/>
      <c r="BPH201" s="251"/>
      <c r="BPI201" s="251"/>
      <c r="BPJ201" s="251"/>
      <c r="BPK201" s="251"/>
      <c r="BPL201" s="251"/>
      <c r="BPM201" s="251"/>
      <c r="BPN201" s="251"/>
      <c r="BPO201" s="251"/>
      <c r="BPP201" s="251"/>
      <c r="BPQ201" s="251"/>
      <c r="BPR201" s="251"/>
      <c r="BPS201" s="251"/>
      <c r="BPT201" s="251"/>
      <c r="BPU201" s="251"/>
      <c r="BPV201" s="251"/>
      <c r="BPW201" s="251"/>
      <c r="BPX201" s="251"/>
      <c r="BPY201" s="251"/>
      <c r="BPZ201" s="251"/>
      <c r="BQA201" s="251"/>
      <c r="BQB201" s="251"/>
      <c r="BQC201" s="251"/>
      <c r="BQD201" s="251"/>
      <c r="BQE201" s="251"/>
      <c r="BQF201" s="251"/>
      <c r="BQG201" s="251"/>
      <c r="BQH201" s="251"/>
      <c r="BQI201" s="251"/>
      <c r="BQJ201" s="251"/>
      <c r="BQK201" s="251"/>
      <c r="BQL201" s="251"/>
      <c r="BQM201" s="251"/>
      <c r="BQN201" s="251"/>
      <c r="BQO201" s="251"/>
      <c r="BQP201" s="251"/>
      <c r="BQQ201" s="251"/>
      <c r="BQR201" s="251"/>
      <c r="BQS201" s="251"/>
      <c r="BQT201" s="251"/>
      <c r="BQU201" s="251"/>
      <c r="BQV201" s="251"/>
      <c r="BQW201" s="251"/>
      <c r="BQX201" s="251"/>
      <c r="BQY201" s="251"/>
      <c r="BQZ201" s="251"/>
      <c r="BRA201" s="251"/>
      <c r="BRB201" s="251"/>
      <c r="BRC201" s="251"/>
      <c r="BRD201" s="251"/>
      <c r="BRE201" s="251"/>
      <c r="BRF201" s="251"/>
      <c r="BRG201" s="251"/>
      <c r="BRH201" s="251"/>
      <c r="BRI201" s="251"/>
      <c r="BRJ201" s="251"/>
      <c r="BRK201" s="251"/>
      <c r="BRL201" s="251"/>
      <c r="BRM201" s="251"/>
      <c r="BRN201" s="251"/>
      <c r="BRO201" s="251"/>
      <c r="BRP201" s="251"/>
      <c r="BRQ201" s="251"/>
      <c r="BRR201" s="251"/>
      <c r="BRS201" s="251"/>
      <c r="BRT201" s="251"/>
      <c r="BRU201" s="251"/>
      <c r="BRV201" s="251"/>
      <c r="BRW201" s="251"/>
      <c r="BRX201" s="251"/>
      <c r="BRY201" s="251"/>
      <c r="BRZ201" s="251"/>
      <c r="BSA201" s="251"/>
      <c r="BSB201" s="251"/>
      <c r="BSC201" s="251"/>
      <c r="BSD201" s="251"/>
      <c r="BSE201" s="251"/>
      <c r="BSF201" s="251"/>
      <c r="BSG201" s="251"/>
      <c r="BSH201" s="251"/>
      <c r="BSI201" s="251"/>
      <c r="BSJ201" s="251"/>
      <c r="BSK201" s="251"/>
      <c r="BSL201" s="251"/>
      <c r="BSM201" s="251"/>
      <c r="BSN201" s="251"/>
      <c r="BSO201" s="251"/>
      <c r="BSP201" s="251"/>
      <c r="BSQ201" s="251"/>
      <c r="BSR201" s="251"/>
      <c r="BSS201" s="251"/>
      <c r="BST201" s="251"/>
      <c r="BSU201" s="251"/>
      <c r="BSV201" s="251"/>
      <c r="BSW201" s="251"/>
      <c r="BSX201" s="251"/>
      <c r="BSY201" s="251"/>
      <c r="BSZ201" s="251"/>
      <c r="BTA201" s="251"/>
      <c r="BTB201" s="251"/>
      <c r="BTC201" s="251"/>
      <c r="BTD201" s="251"/>
      <c r="BTE201" s="251"/>
      <c r="BTF201" s="251"/>
      <c r="BTG201" s="251"/>
      <c r="BTH201" s="251"/>
      <c r="BTI201" s="251"/>
      <c r="BTJ201" s="251"/>
      <c r="BTK201" s="251"/>
      <c r="BTL201" s="251"/>
      <c r="BTM201" s="251"/>
      <c r="BTN201" s="251"/>
      <c r="BTO201" s="251"/>
      <c r="BTP201" s="251"/>
      <c r="BTQ201" s="251"/>
      <c r="BTR201" s="251"/>
      <c r="BTS201" s="251"/>
      <c r="BTT201" s="251"/>
      <c r="BTU201" s="251"/>
      <c r="BTV201" s="251"/>
      <c r="BTW201" s="251"/>
      <c r="BTX201" s="251"/>
      <c r="BTY201" s="251"/>
      <c r="BTZ201" s="251"/>
      <c r="BUA201" s="251"/>
      <c r="BUB201" s="251"/>
      <c r="BUC201" s="251"/>
      <c r="BUD201" s="251"/>
      <c r="BUE201" s="251"/>
      <c r="BUF201" s="251"/>
      <c r="BUG201" s="251"/>
      <c r="BUH201" s="251"/>
      <c r="BUI201" s="251"/>
      <c r="BUJ201" s="251"/>
      <c r="BUK201" s="251"/>
      <c r="BUL201" s="251"/>
      <c r="BUM201" s="251"/>
      <c r="BUN201" s="251"/>
      <c r="BUO201" s="251"/>
      <c r="BUP201" s="251"/>
      <c r="BUQ201" s="251"/>
      <c r="BUR201" s="251"/>
      <c r="BUS201" s="251"/>
      <c r="BUT201" s="251"/>
      <c r="BUU201" s="251"/>
      <c r="BUV201" s="251"/>
      <c r="BUW201" s="251"/>
      <c r="BUX201" s="251"/>
      <c r="BUY201" s="251"/>
      <c r="BUZ201" s="251"/>
      <c r="BVA201" s="251"/>
      <c r="BVB201" s="251"/>
      <c r="BVC201" s="251"/>
      <c r="BVD201" s="251"/>
      <c r="BVE201" s="251"/>
      <c r="BVF201" s="251"/>
      <c r="BVG201" s="251"/>
      <c r="BVH201" s="251"/>
      <c r="BVI201" s="251"/>
      <c r="BVJ201" s="251"/>
      <c r="BVK201" s="251"/>
      <c r="BVL201" s="251"/>
      <c r="BVM201" s="251"/>
      <c r="BVN201" s="251"/>
      <c r="BVO201" s="251"/>
      <c r="BVP201" s="251"/>
      <c r="BVQ201" s="251"/>
      <c r="BVR201" s="251"/>
      <c r="BVS201" s="251"/>
      <c r="BVT201" s="251"/>
      <c r="BVU201" s="251"/>
      <c r="BVV201" s="251"/>
      <c r="BVW201" s="251"/>
      <c r="BVX201" s="251"/>
      <c r="BVY201" s="251"/>
      <c r="BVZ201" s="251"/>
      <c r="BWA201" s="251"/>
      <c r="BWB201" s="251"/>
      <c r="BWC201" s="251"/>
      <c r="BWD201" s="251"/>
      <c r="BWE201" s="251"/>
      <c r="BWF201" s="251"/>
      <c r="BWG201" s="251"/>
      <c r="BWH201" s="251"/>
      <c r="BWI201" s="251"/>
      <c r="BWJ201" s="251"/>
      <c r="BWK201" s="251"/>
      <c r="BWL201" s="251"/>
      <c r="BWM201" s="251"/>
      <c r="BWN201" s="251"/>
      <c r="BWO201" s="251"/>
      <c r="BWP201" s="251"/>
      <c r="BWQ201" s="251"/>
      <c r="BWR201" s="251"/>
      <c r="BWS201" s="251"/>
      <c r="BWT201" s="251"/>
      <c r="BWU201" s="251"/>
      <c r="BWV201" s="251"/>
      <c r="BWW201" s="251"/>
      <c r="BWX201" s="251"/>
      <c r="BWY201" s="251"/>
      <c r="BWZ201" s="251"/>
      <c r="BXA201" s="251"/>
      <c r="BXB201" s="251"/>
      <c r="BXC201" s="251"/>
      <c r="BXD201" s="251"/>
      <c r="BXE201" s="251"/>
      <c r="BXF201" s="251"/>
      <c r="BXG201" s="251"/>
      <c r="BXH201" s="251"/>
      <c r="BXI201" s="251"/>
      <c r="BXJ201" s="251"/>
      <c r="BXK201" s="251"/>
      <c r="BXL201" s="251"/>
      <c r="BXM201" s="251"/>
      <c r="BXN201" s="251"/>
      <c r="BXO201" s="251"/>
      <c r="BXP201" s="251"/>
      <c r="BXQ201" s="251"/>
      <c r="BXR201" s="251"/>
      <c r="BXS201" s="251"/>
      <c r="BXT201" s="251"/>
      <c r="BXU201" s="251"/>
      <c r="BXV201" s="251"/>
      <c r="BXW201" s="251"/>
      <c r="BXX201" s="251"/>
      <c r="BXY201" s="251"/>
      <c r="BXZ201" s="251"/>
      <c r="BYA201" s="251"/>
      <c r="BYB201" s="251"/>
      <c r="BYC201" s="251"/>
      <c r="BYD201" s="251"/>
      <c r="BYE201" s="251"/>
      <c r="BYF201" s="251"/>
      <c r="BYG201" s="251"/>
      <c r="BYH201" s="251"/>
      <c r="BYI201" s="251"/>
      <c r="BYJ201" s="251"/>
      <c r="BYK201" s="251"/>
      <c r="BYL201" s="251"/>
      <c r="BYM201" s="251"/>
      <c r="BYN201" s="251"/>
      <c r="BYO201" s="251"/>
      <c r="BYP201" s="251"/>
      <c r="BYQ201" s="251"/>
      <c r="BYR201" s="251"/>
      <c r="BYS201" s="251"/>
      <c r="BYT201" s="251"/>
      <c r="BYU201" s="251"/>
      <c r="BYV201" s="251"/>
      <c r="BYW201" s="251"/>
      <c r="BYX201" s="251"/>
      <c r="BYY201" s="251"/>
      <c r="BYZ201" s="251"/>
      <c r="BZA201" s="251"/>
      <c r="BZB201" s="251"/>
      <c r="BZC201" s="251"/>
      <c r="BZD201" s="251"/>
      <c r="BZE201" s="251"/>
      <c r="BZF201" s="251"/>
      <c r="BZG201" s="251"/>
      <c r="BZH201" s="251"/>
      <c r="BZI201" s="251"/>
      <c r="BZJ201" s="251"/>
      <c r="BZK201" s="251"/>
      <c r="BZL201" s="251"/>
      <c r="BZM201" s="251"/>
      <c r="BZN201" s="251"/>
      <c r="BZO201" s="251"/>
      <c r="BZP201" s="251"/>
      <c r="BZQ201" s="251"/>
      <c r="BZR201" s="251"/>
      <c r="BZS201" s="251"/>
      <c r="BZT201" s="251"/>
      <c r="BZU201" s="251"/>
      <c r="BZV201" s="251"/>
      <c r="BZW201" s="251"/>
      <c r="BZX201" s="251"/>
      <c r="BZY201" s="251"/>
      <c r="BZZ201" s="251"/>
      <c r="CAA201" s="251"/>
      <c r="CAB201" s="251"/>
      <c r="CAC201" s="251"/>
      <c r="CAD201" s="251"/>
      <c r="CAE201" s="251"/>
      <c r="CAF201" s="251"/>
      <c r="CAG201" s="251"/>
      <c r="CAH201" s="251"/>
      <c r="CAI201" s="251"/>
      <c r="CAJ201" s="251"/>
      <c r="CAK201" s="251"/>
      <c r="CAL201" s="251"/>
      <c r="CAM201" s="251"/>
      <c r="CAN201" s="251"/>
      <c r="CAO201" s="251"/>
      <c r="CAP201" s="251"/>
      <c r="CAQ201" s="251"/>
      <c r="CAR201" s="251"/>
      <c r="CAS201" s="251"/>
      <c r="CAT201" s="251"/>
      <c r="CAU201" s="251"/>
      <c r="CAV201" s="251"/>
      <c r="CAW201" s="251"/>
      <c r="CAX201" s="251"/>
      <c r="CAY201" s="251"/>
      <c r="CAZ201" s="251"/>
      <c r="CBA201" s="251"/>
      <c r="CBB201" s="251"/>
      <c r="CBC201" s="251"/>
      <c r="CBD201" s="251"/>
      <c r="CBE201" s="251"/>
      <c r="CBF201" s="251"/>
      <c r="CBG201" s="251"/>
      <c r="CBH201" s="251"/>
      <c r="CBI201" s="251"/>
      <c r="CBJ201" s="251"/>
      <c r="CBK201" s="251"/>
      <c r="CBL201" s="251"/>
      <c r="CBM201" s="251"/>
      <c r="CBN201" s="251"/>
      <c r="CBO201" s="251"/>
      <c r="CBP201" s="251"/>
      <c r="CBQ201" s="251"/>
      <c r="CBR201" s="251"/>
      <c r="CBS201" s="251"/>
      <c r="CBT201" s="251"/>
      <c r="CBU201" s="251"/>
      <c r="CBV201" s="251"/>
      <c r="CBW201" s="251"/>
      <c r="CBX201" s="251"/>
      <c r="CBY201" s="251"/>
      <c r="CBZ201" s="251"/>
      <c r="CCA201" s="251"/>
      <c r="CCB201" s="251"/>
      <c r="CCC201" s="251"/>
      <c r="CCD201" s="251"/>
      <c r="CCE201" s="251"/>
      <c r="CCF201" s="251"/>
      <c r="CCG201" s="251"/>
      <c r="CCH201" s="251"/>
      <c r="CCI201" s="251"/>
      <c r="CCJ201" s="251"/>
      <c r="CCK201" s="251"/>
      <c r="CCL201" s="251"/>
      <c r="CCM201" s="251"/>
      <c r="CCN201" s="251"/>
      <c r="CCO201" s="251"/>
      <c r="CCP201" s="251"/>
      <c r="CCQ201" s="251"/>
      <c r="CCR201" s="251"/>
      <c r="CCS201" s="251"/>
      <c r="CCT201" s="251"/>
      <c r="CCU201" s="251"/>
      <c r="CCV201" s="251"/>
      <c r="CCW201" s="251"/>
      <c r="CCX201" s="251"/>
      <c r="CCY201" s="251"/>
      <c r="CCZ201" s="251"/>
      <c r="CDA201" s="251"/>
      <c r="CDB201" s="251"/>
      <c r="CDC201" s="251"/>
      <c r="CDD201" s="251"/>
      <c r="CDE201" s="251"/>
      <c r="CDF201" s="251"/>
      <c r="CDG201" s="251"/>
      <c r="CDH201" s="251"/>
      <c r="CDI201" s="251"/>
      <c r="CDJ201" s="251"/>
      <c r="CDK201" s="251"/>
      <c r="CDL201" s="251"/>
      <c r="CDM201" s="251"/>
      <c r="CDN201" s="251"/>
      <c r="CDO201" s="251"/>
      <c r="CDP201" s="251"/>
      <c r="CDQ201" s="251"/>
      <c r="CDR201" s="251"/>
      <c r="CDS201" s="251"/>
      <c r="CDT201" s="251"/>
      <c r="CDU201" s="251"/>
      <c r="CDV201" s="251"/>
      <c r="CDW201" s="251"/>
      <c r="CDX201" s="251"/>
      <c r="CDY201" s="251"/>
      <c r="CDZ201" s="251"/>
      <c r="CEA201" s="251"/>
      <c r="CEB201" s="251"/>
      <c r="CEC201" s="251"/>
      <c r="CED201" s="251"/>
      <c r="CEE201" s="251"/>
      <c r="CEF201" s="251"/>
      <c r="CEG201" s="251"/>
      <c r="CEH201" s="251"/>
      <c r="CEI201" s="251"/>
      <c r="CEJ201" s="251"/>
      <c r="CEK201" s="251"/>
      <c r="CEL201" s="251"/>
      <c r="CEM201" s="251"/>
      <c r="CEN201" s="251"/>
      <c r="CEO201" s="251"/>
      <c r="CEP201" s="251"/>
      <c r="CEQ201" s="251"/>
      <c r="CER201" s="251"/>
      <c r="CES201" s="251"/>
      <c r="CET201" s="251"/>
      <c r="CEU201" s="251"/>
      <c r="CEV201" s="251"/>
      <c r="CEW201" s="251"/>
      <c r="CEX201" s="251"/>
      <c r="CEY201" s="251"/>
      <c r="CEZ201" s="251"/>
      <c r="CFA201" s="251"/>
      <c r="CFB201" s="251"/>
      <c r="CFC201" s="251"/>
      <c r="CFD201" s="251"/>
      <c r="CFE201" s="251"/>
      <c r="CFF201" s="251"/>
      <c r="CFG201" s="251"/>
      <c r="CFH201" s="251"/>
      <c r="CFI201" s="251"/>
      <c r="CFJ201" s="251"/>
      <c r="CFK201" s="251"/>
      <c r="CFL201" s="251"/>
      <c r="CFM201" s="251"/>
      <c r="CFN201" s="251"/>
      <c r="CFO201" s="251"/>
      <c r="CFP201" s="251"/>
      <c r="CFQ201" s="251"/>
      <c r="CFR201" s="251"/>
      <c r="CFS201" s="251"/>
      <c r="CFT201" s="251"/>
      <c r="CFU201" s="251"/>
      <c r="CFV201" s="251"/>
      <c r="CFW201" s="251"/>
      <c r="CFX201" s="251"/>
      <c r="CFY201" s="251"/>
      <c r="CFZ201" s="251"/>
      <c r="CGA201" s="251"/>
      <c r="CGB201" s="251"/>
      <c r="CGC201" s="251"/>
      <c r="CGD201" s="251"/>
      <c r="CGE201" s="251"/>
      <c r="CGF201" s="251"/>
      <c r="CGG201" s="251"/>
      <c r="CGH201" s="251"/>
      <c r="CGI201" s="251"/>
      <c r="CGJ201" s="251"/>
      <c r="CGK201" s="251"/>
      <c r="CGL201" s="251"/>
      <c r="CGM201" s="251"/>
      <c r="CGN201" s="251"/>
      <c r="CGO201" s="251"/>
      <c r="CGP201" s="251"/>
      <c r="CGQ201" s="251"/>
      <c r="CGR201" s="251"/>
      <c r="CGS201" s="251"/>
      <c r="CGT201" s="251"/>
      <c r="CGU201" s="251"/>
      <c r="CGV201" s="251"/>
      <c r="CGW201" s="251"/>
      <c r="CGX201" s="251"/>
      <c r="CGY201" s="251"/>
      <c r="CGZ201" s="251"/>
      <c r="CHA201" s="251"/>
      <c r="CHB201" s="251"/>
      <c r="CHC201" s="251"/>
      <c r="CHD201" s="251"/>
      <c r="CHE201" s="251"/>
      <c r="CHF201" s="251"/>
      <c r="CHG201" s="251"/>
      <c r="CHH201" s="251"/>
      <c r="CHI201" s="251"/>
      <c r="CHJ201" s="251"/>
      <c r="CHK201" s="251"/>
      <c r="CHL201" s="251"/>
      <c r="CHM201" s="251"/>
      <c r="CHN201" s="251"/>
      <c r="CHO201" s="251"/>
      <c r="CHP201" s="251"/>
      <c r="CHQ201" s="251"/>
      <c r="CHR201" s="251"/>
      <c r="CHS201" s="251"/>
      <c r="CHT201" s="251"/>
      <c r="CHU201" s="251"/>
      <c r="CHV201" s="251"/>
      <c r="CHW201" s="251"/>
      <c r="CHX201" s="251"/>
      <c r="CHY201" s="251"/>
      <c r="CHZ201" s="251"/>
      <c r="CIA201" s="251"/>
      <c r="CIB201" s="251"/>
      <c r="CIC201" s="251"/>
      <c r="CID201" s="251"/>
      <c r="CIE201" s="251"/>
      <c r="CIF201" s="251"/>
      <c r="CIG201" s="251"/>
      <c r="CIH201" s="251"/>
      <c r="CII201" s="251"/>
      <c r="CIJ201" s="251"/>
      <c r="CIK201" s="251"/>
      <c r="CIL201" s="251"/>
      <c r="CIM201" s="251"/>
      <c r="CIN201" s="251"/>
      <c r="CIO201" s="251"/>
      <c r="CIP201" s="251"/>
      <c r="CIQ201" s="251"/>
      <c r="CIR201" s="251"/>
      <c r="CIS201" s="251"/>
      <c r="CIT201" s="251"/>
      <c r="CIU201" s="251"/>
      <c r="CIV201" s="251"/>
      <c r="CIW201" s="251"/>
      <c r="CIX201" s="251"/>
      <c r="CIY201" s="251"/>
      <c r="CIZ201" s="251"/>
      <c r="CJA201" s="251"/>
      <c r="CJB201" s="251"/>
      <c r="CJC201" s="251"/>
      <c r="CJD201" s="251"/>
      <c r="CJE201" s="251"/>
      <c r="CJF201" s="251"/>
      <c r="CJG201" s="251"/>
      <c r="CJH201" s="251"/>
      <c r="CJI201" s="251"/>
      <c r="CJJ201" s="251"/>
      <c r="CJK201" s="251"/>
      <c r="CJL201" s="251"/>
      <c r="CJM201" s="251"/>
      <c r="CJN201" s="251"/>
      <c r="CJO201" s="251"/>
      <c r="CJP201" s="251"/>
      <c r="CJQ201" s="251"/>
      <c r="CJR201" s="251"/>
      <c r="CJS201" s="251"/>
      <c r="CJT201" s="251"/>
      <c r="CJU201" s="251"/>
      <c r="CJV201" s="251"/>
      <c r="CJW201" s="251"/>
      <c r="CJX201" s="251"/>
      <c r="CJY201" s="251"/>
      <c r="CJZ201" s="251"/>
      <c r="CKA201" s="251"/>
      <c r="CKB201" s="251"/>
      <c r="CKC201" s="251"/>
      <c r="CKD201" s="251"/>
      <c r="CKE201" s="251"/>
      <c r="CKF201" s="251"/>
      <c r="CKG201" s="251"/>
      <c r="CKH201" s="251"/>
      <c r="CKI201" s="251"/>
      <c r="CKJ201" s="251"/>
      <c r="CKK201" s="251"/>
      <c r="CKL201" s="251"/>
      <c r="CKM201" s="251"/>
      <c r="CKN201" s="251"/>
      <c r="CKO201" s="251"/>
      <c r="CKP201" s="251"/>
      <c r="CKQ201" s="251"/>
      <c r="CKR201" s="251"/>
      <c r="CKS201" s="251"/>
      <c r="CKT201" s="251"/>
      <c r="CKU201" s="251"/>
      <c r="CKV201" s="251"/>
      <c r="CKW201" s="251"/>
      <c r="CKX201" s="251"/>
      <c r="CKY201" s="251"/>
      <c r="CKZ201" s="251"/>
      <c r="CLA201" s="251"/>
      <c r="CLB201" s="251"/>
      <c r="CLC201" s="251"/>
      <c r="CLD201" s="251"/>
      <c r="CLE201" s="251"/>
      <c r="CLF201" s="251"/>
      <c r="CLG201" s="251"/>
      <c r="CLH201" s="251"/>
      <c r="CLI201" s="251"/>
      <c r="CLJ201" s="251"/>
      <c r="CLK201" s="251"/>
      <c r="CLL201" s="251"/>
      <c r="CLM201" s="251"/>
      <c r="CLN201" s="251"/>
      <c r="CLO201" s="251"/>
      <c r="CLP201" s="251"/>
      <c r="CLQ201" s="251"/>
      <c r="CLR201" s="251"/>
      <c r="CLS201" s="251"/>
      <c r="CLT201" s="251"/>
      <c r="CLU201" s="251"/>
      <c r="CLV201" s="251"/>
      <c r="CLW201" s="251"/>
      <c r="CLX201" s="251"/>
      <c r="CLY201" s="251"/>
      <c r="CLZ201" s="251"/>
      <c r="CMA201" s="251"/>
      <c r="CMB201" s="251"/>
      <c r="CMC201" s="251"/>
      <c r="CMD201" s="251"/>
      <c r="CME201" s="251"/>
      <c r="CMF201" s="251"/>
      <c r="CMG201" s="251"/>
      <c r="CMH201" s="251"/>
      <c r="CMI201" s="251"/>
      <c r="CMJ201" s="251"/>
      <c r="CMK201" s="251"/>
      <c r="CML201" s="251"/>
      <c r="CMM201" s="251"/>
      <c r="CMN201" s="251"/>
      <c r="CMO201" s="251"/>
      <c r="CMP201" s="251"/>
      <c r="CMQ201" s="251"/>
      <c r="CMR201" s="251"/>
      <c r="CMS201" s="251"/>
      <c r="CMT201" s="251"/>
      <c r="CMU201" s="251"/>
      <c r="CMV201" s="251"/>
      <c r="CMW201" s="251"/>
      <c r="CMX201" s="251"/>
      <c r="CMY201" s="251"/>
      <c r="CMZ201" s="251"/>
      <c r="CNA201" s="251"/>
      <c r="CNB201" s="251"/>
      <c r="CNC201" s="251"/>
      <c r="CND201" s="251"/>
      <c r="CNE201" s="251"/>
      <c r="CNF201" s="251"/>
      <c r="CNG201" s="251"/>
      <c r="CNH201" s="251"/>
      <c r="CNI201" s="251"/>
      <c r="CNJ201" s="251"/>
      <c r="CNK201" s="251"/>
      <c r="CNL201" s="251"/>
      <c r="CNM201" s="251"/>
      <c r="CNN201" s="251"/>
      <c r="CNO201" s="251"/>
      <c r="CNP201" s="251"/>
      <c r="CNQ201" s="251"/>
      <c r="CNR201" s="251"/>
      <c r="CNS201" s="251"/>
      <c r="CNT201" s="251"/>
      <c r="CNU201" s="251"/>
      <c r="CNV201" s="251"/>
      <c r="CNW201" s="251"/>
      <c r="CNX201" s="251"/>
      <c r="CNY201" s="251"/>
      <c r="CNZ201" s="251"/>
      <c r="COA201" s="251"/>
      <c r="COB201" s="251"/>
      <c r="COC201" s="251"/>
      <c r="COD201" s="251"/>
      <c r="COE201" s="251"/>
      <c r="COF201" s="251"/>
      <c r="COG201" s="251"/>
      <c r="COH201" s="251"/>
      <c r="COI201" s="251"/>
      <c r="COJ201" s="251"/>
      <c r="COK201" s="251"/>
      <c r="COL201" s="251"/>
      <c r="COM201" s="251"/>
      <c r="CON201" s="251"/>
      <c r="COO201" s="251"/>
      <c r="COP201" s="251"/>
      <c r="COQ201" s="251"/>
      <c r="COR201" s="251"/>
      <c r="COS201" s="251"/>
      <c r="COT201" s="251"/>
      <c r="COU201" s="251"/>
      <c r="COV201" s="251"/>
      <c r="COW201" s="251"/>
      <c r="COX201" s="251"/>
      <c r="COY201" s="251"/>
      <c r="COZ201" s="251"/>
      <c r="CPA201" s="251"/>
      <c r="CPB201" s="251"/>
      <c r="CPC201" s="251"/>
      <c r="CPD201" s="251"/>
      <c r="CPE201" s="251"/>
      <c r="CPF201" s="251"/>
      <c r="CPG201" s="251"/>
      <c r="CPH201" s="251"/>
      <c r="CPI201" s="251"/>
      <c r="CPJ201" s="251"/>
      <c r="CPK201" s="251"/>
      <c r="CPL201" s="251"/>
      <c r="CPM201" s="251"/>
      <c r="CPN201" s="251"/>
      <c r="CPO201" s="251"/>
      <c r="CPP201" s="251"/>
      <c r="CPQ201" s="251"/>
      <c r="CPR201" s="251"/>
      <c r="CPS201" s="251"/>
      <c r="CPT201" s="251"/>
      <c r="CPU201" s="251"/>
      <c r="CPV201" s="251"/>
      <c r="CPW201" s="251"/>
      <c r="CPX201" s="251"/>
      <c r="CPY201" s="251"/>
      <c r="CPZ201" s="251"/>
      <c r="CQA201" s="251"/>
      <c r="CQB201" s="251"/>
      <c r="CQC201" s="251"/>
      <c r="CQD201" s="251"/>
      <c r="CQE201" s="251"/>
      <c r="CQF201" s="251"/>
      <c r="CQG201" s="251"/>
      <c r="CQH201" s="251"/>
      <c r="CQI201" s="251"/>
      <c r="CQJ201" s="251"/>
      <c r="CQK201" s="251"/>
      <c r="CQL201" s="251"/>
      <c r="CQM201" s="251"/>
      <c r="CQN201" s="251"/>
      <c r="CQO201" s="251"/>
      <c r="CQP201" s="251"/>
      <c r="CQQ201" s="251"/>
      <c r="CQR201" s="251"/>
      <c r="CQS201" s="251"/>
      <c r="CQT201" s="251"/>
      <c r="CQU201" s="251"/>
      <c r="CQV201" s="251"/>
      <c r="CQW201" s="251"/>
      <c r="CQX201" s="251"/>
      <c r="CQY201" s="251"/>
      <c r="CQZ201" s="251"/>
      <c r="CRA201" s="251"/>
      <c r="CRB201" s="251"/>
      <c r="CRC201" s="251"/>
      <c r="CRD201" s="251"/>
      <c r="CRE201" s="251"/>
      <c r="CRF201" s="251"/>
      <c r="CRG201" s="251"/>
      <c r="CRH201" s="251"/>
      <c r="CRI201" s="251"/>
      <c r="CRJ201" s="251"/>
      <c r="CRK201" s="251"/>
      <c r="CRL201" s="251"/>
      <c r="CRM201" s="251"/>
      <c r="CRN201" s="251"/>
      <c r="CRO201" s="251"/>
      <c r="CRP201" s="251"/>
      <c r="CRQ201" s="251"/>
      <c r="CRR201" s="251"/>
      <c r="CRS201" s="251"/>
      <c r="CRT201" s="251"/>
      <c r="CRU201" s="251"/>
      <c r="CRV201" s="251"/>
      <c r="CRW201" s="251"/>
      <c r="CRX201" s="251"/>
      <c r="CRY201" s="251"/>
      <c r="CRZ201" s="251"/>
      <c r="CSA201" s="251"/>
      <c r="CSB201" s="251"/>
      <c r="CSC201" s="251"/>
      <c r="CSD201" s="251"/>
      <c r="CSE201" s="251"/>
      <c r="CSF201" s="251"/>
      <c r="CSG201" s="251"/>
      <c r="CSH201" s="251"/>
      <c r="CSI201" s="251"/>
      <c r="CSJ201" s="251"/>
      <c r="CSK201" s="251"/>
      <c r="CSL201" s="251"/>
      <c r="CSM201" s="251"/>
      <c r="CSN201" s="251"/>
      <c r="CSO201" s="251"/>
      <c r="CSP201" s="251"/>
      <c r="CSQ201" s="251"/>
      <c r="CSR201" s="251"/>
      <c r="CSS201" s="251"/>
      <c r="CST201" s="251"/>
      <c r="CSU201" s="251"/>
      <c r="CSV201" s="251"/>
      <c r="CSW201" s="251"/>
      <c r="CSX201" s="251"/>
      <c r="CSY201" s="251"/>
      <c r="CSZ201" s="251"/>
      <c r="CTA201" s="251"/>
      <c r="CTB201" s="251"/>
      <c r="CTC201" s="251"/>
      <c r="CTD201" s="251"/>
      <c r="CTE201" s="251"/>
      <c r="CTF201" s="251"/>
      <c r="CTG201" s="251"/>
      <c r="CTH201" s="251"/>
      <c r="CTI201" s="251"/>
      <c r="CTJ201" s="251"/>
      <c r="CTK201" s="251"/>
      <c r="CTL201" s="251"/>
      <c r="CTM201" s="251"/>
      <c r="CTN201" s="251"/>
      <c r="CTO201" s="251"/>
      <c r="CTP201" s="251"/>
      <c r="CTQ201" s="251"/>
      <c r="CTR201" s="251"/>
      <c r="CTS201" s="251"/>
      <c r="CTT201" s="251"/>
      <c r="CTU201" s="251"/>
      <c r="CTV201" s="251"/>
      <c r="CTW201" s="251"/>
      <c r="CTX201" s="251"/>
      <c r="CTY201" s="251"/>
      <c r="CTZ201" s="251"/>
      <c r="CUA201" s="251"/>
      <c r="CUB201" s="251"/>
      <c r="CUC201" s="251"/>
      <c r="CUD201" s="251"/>
      <c r="CUE201" s="251"/>
      <c r="CUF201" s="251"/>
      <c r="CUG201" s="251"/>
      <c r="CUH201" s="251"/>
      <c r="CUI201" s="251"/>
      <c r="CUJ201" s="251"/>
      <c r="CUK201" s="251"/>
      <c r="CUL201" s="251"/>
      <c r="CUM201" s="251"/>
      <c r="CUN201" s="251"/>
      <c r="CUO201" s="251"/>
      <c r="CUP201" s="251"/>
      <c r="CUQ201" s="251"/>
      <c r="CUR201" s="251"/>
      <c r="CUS201" s="251"/>
      <c r="CUT201" s="251"/>
      <c r="CUU201" s="251"/>
      <c r="CUV201" s="251"/>
      <c r="CUW201" s="251"/>
      <c r="CUX201" s="251"/>
      <c r="CUY201" s="251"/>
      <c r="CUZ201" s="251"/>
      <c r="CVA201" s="251"/>
      <c r="CVB201" s="251"/>
      <c r="CVC201" s="251"/>
      <c r="CVD201" s="251"/>
      <c r="CVE201" s="251"/>
      <c r="CVF201" s="251"/>
      <c r="CVG201" s="251"/>
      <c r="CVH201" s="251"/>
      <c r="CVI201" s="251"/>
      <c r="CVJ201" s="251"/>
      <c r="CVK201" s="251"/>
      <c r="CVL201" s="251"/>
      <c r="CVM201" s="251"/>
      <c r="CVN201" s="251"/>
      <c r="CVO201" s="251"/>
      <c r="CVP201" s="251"/>
      <c r="CVQ201" s="251"/>
      <c r="CVR201" s="251"/>
      <c r="CVS201" s="251"/>
      <c r="CVT201" s="251"/>
      <c r="CVU201" s="251"/>
      <c r="CVV201" s="251"/>
      <c r="CVW201" s="251"/>
      <c r="CVX201" s="251"/>
      <c r="CVY201" s="251"/>
      <c r="CVZ201" s="251"/>
      <c r="CWA201" s="251"/>
      <c r="CWB201" s="251"/>
      <c r="CWC201" s="251"/>
      <c r="CWD201" s="251"/>
      <c r="CWE201" s="251"/>
      <c r="CWF201" s="251"/>
      <c r="CWG201" s="251"/>
      <c r="CWH201" s="251"/>
      <c r="CWI201" s="251"/>
      <c r="CWJ201" s="251"/>
      <c r="CWK201" s="251"/>
      <c r="CWL201" s="251"/>
      <c r="CWM201" s="251"/>
      <c r="CWN201" s="251"/>
      <c r="CWO201" s="251"/>
      <c r="CWP201" s="251"/>
      <c r="CWQ201" s="251"/>
      <c r="CWR201" s="251"/>
      <c r="CWS201" s="251"/>
      <c r="CWT201" s="251"/>
      <c r="CWU201" s="251"/>
      <c r="CWV201" s="251"/>
      <c r="CWW201" s="251"/>
      <c r="CWX201" s="251"/>
      <c r="CWY201" s="251"/>
      <c r="CWZ201" s="251"/>
      <c r="CXA201" s="251"/>
      <c r="CXB201" s="251"/>
      <c r="CXC201" s="251"/>
      <c r="CXD201" s="251"/>
      <c r="CXE201" s="251"/>
      <c r="CXF201" s="251"/>
      <c r="CXG201" s="251"/>
      <c r="CXH201" s="251"/>
      <c r="CXI201" s="251"/>
      <c r="CXJ201" s="251"/>
      <c r="CXK201" s="251"/>
      <c r="CXL201" s="251"/>
      <c r="CXM201" s="251"/>
      <c r="CXN201" s="251"/>
      <c r="CXO201" s="251"/>
      <c r="CXP201" s="251"/>
      <c r="CXQ201" s="251"/>
      <c r="CXR201" s="251"/>
      <c r="CXS201" s="251"/>
      <c r="CXT201" s="251"/>
      <c r="CXU201" s="251"/>
      <c r="CXV201" s="251"/>
      <c r="CXW201" s="251"/>
      <c r="CXX201" s="251"/>
      <c r="CXY201" s="251"/>
      <c r="CXZ201" s="251"/>
      <c r="CYA201" s="251"/>
      <c r="CYB201" s="251"/>
      <c r="CYC201" s="251"/>
      <c r="CYD201" s="251"/>
      <c r="CYE201" s="251"/>
      <c r="CYF201" s="251"/>
      <c r="CYG201" s="251"/>
      <c r="CYH201" s="251"/>
      <c r="CYI201" s="251"/>
      <c r="CYJ201" s="251"/>
      <c r="CYK201" s="251"/>
      <c r="CYL201" s="251"/>
      <c r="CYM201" s="251"/>
      <c r="CYN201" s="251"/>
      <c r="CYO201" s="251"/>
      <c r="CYP201" s="251"/>
      <c r="CYQ201" s="251"/>
      <c r="CYR201" s="251"/>
      <c r="CYS201" s="251"/>
      <c r="CYT201" s="251"/>
      <c r="CYU201" s="251"/>
      <c r="CYV201" s="251"/>
      <c r="CYW201" s="251"/>
      <c r="CYX201" s="251"/>
      <c r="CYY201" s="251"/>
      <c r="CYZ201" s="251"/>
      <c r="CZA201" s="251"/>
      <c r="CZB201" s="251"/>
      <c r="CZC201" s="251"/>
      <c r="CZD201" s="251"/>
      <c r="CZE201" s="251"/>
      <c r="CZF201" s="251"/>
      <c r="CZG201" s="251"/>
      <c r="CZH201" s="251"/>
      <c r="CZI201" s="251"/>
      <c r="CZJ201" s="251"/>
      <c r="CZK201" s="251"/>
      <c r="CZL201" s="251"/>
      <c r="CZM201" s="251"/>
      <c r="CZN201" s="251"/>
      <c r="CZO201" s="251"/>
      <c r="CZP201" s="251"/>
      <c r="CZQ201" s="251"/>
      <c r="CZR201" s="251"/>
      <c r="CZS201" s="251"/>
      <c r="CZT201" s="251"/>
      <c r="CZU201" s="251"/>
      <c r="CZV201" s="251"/>
      <c r="CZW201" s="251"/>
      <c r="CZX201" s="251"/>
      <c r="CZY201" s="251"/>
      <c r="CZZ201" s="251"/>
      <c r="DAA201" s="251"/>
      <c r="DAB201" s="251"/>
      <c r="DAC201" s="251"/>
      <c r="DAD201" s="251"/>
      <c r="DAE201" s="251"/>
      <c r="DAF201" s="251"/>
      <c r="DAG201" s="251"/>
      <c r="DAH201" s="251"/>
      <c r="DAI201" s="251"/>
      <c r="DAJ201" s="251"/>
      <c r="DAK201" s="251"/>
      <c r="DAL201" s="251"/>
      <c r="DAM201" s="251"/>
      <c r="DAN201" s="251"/>
      <c r="DAO201" s="251"/>
      <c r="DAP201" s="251"/>
      <c r="DAQ201" s="251"/>
      <c r="DAR201" s="251"/>
      <c r="DAS201" s="251"/>
      <c r="DAT201" s="251"/>
      <c r="DAU201" s="251"/>
      <c r="DAV201" s="251"/>
      <c r="DAW201" s="251"/>
      <c r="DAX201" s="251"/>
      <c r="DAY201" s="251"/>
      <c r="DAZ201" s="251"/>
      <c r="DBA201" s="251"/>
      <c r="DBB201" s="251"/>
      <c r="DBC201" s="251"/>
      <c r="DBD201" s="251"/>
      <c r="DBE201" s="251"/>
      <c r="DBF201" s="251"/>
      <c r="DBG201" s="251"/>
      <c r="DBH201" s="251"/>
      <c r="DBI201" s="251"/>
      <c r="DBJ201" s="251"/>
      <c r="DBK201" s="251"/>
      <c r="DBL201" s="251"/>
      <c r="DBM201" s="251"/>
      <c r="DBN201" s="251"/>
      <c r="DBO201" s="251"/>
      <c r="DBP201" s="251"/>
      <c r="DBQ201" s="251"/>
      <c r="DBR201" s="251"/>
      <c r="DBS201" s="251"/>
      <c r="DBT201" s="251"/>
      <c r="DBU201" s="251"/>
      <c r="DBV201" s="251"/>
      <c r="DBW201" s="251"/>
      <c r="DBX201" s="251"/>
      <c r="DBY201" s="251"/>
      <c r="DBZ201" s="251"/>
      <c r="DCA201" s="251"/>
      <c r="DCB201" s="251"/>
      <c r="DCC201" s="251"/>
      <c r="DCD201" s="251"/>
      <c r="DCE201" s="251"/>
      <c r="DCF201" s="251"/>
      <c r="DCG201" s="251"/>
      <c r="DCH201" s="251"/>
      <c r="DCI201" s="251"/>
      <c r="DCJ201" s="251"/>
      <c r="DCK201" s="251"/>
      <c r="DCL201" s="251"/>
      <c r="DCM201" s="251"/>
      <c r="DCN201" s="251"/>
      <c r="DCO201" s="251"/>
      <c r="DCP201" s="251"/>
      <c r="DCQ201" s="251"/>
      <c r="DCR201" s="251"/>
      <c r="DCS201" s="251"/>
      <c r="DCT201" s="251"/>
      <c r="DCU201" s="251"/>
      <c r="DCV201" s="251"/>
      <c r="DCW201" s="251"/>
      <c r="DCX201" s="251"/>
      <c r="DCY201" s="251"/>
      <c r="DCZ201" s="251"/>
      <c r="DDA201" s="251"/>
      <c r="DDB201" s="251"/>
      <c r="DDC201" s="251"/>
      <c r="DDD201" s="251"/>
      <c r="DDE201" s="251"/>
      <c r="DDF201" s="251"/>
      <c r="DDG201" s="251"/>
      <c r="DDH201" s="251"/>
      <c r="DDI201" s="251"/>
      <c r="DDJ201" s="251"/>
      <c r="DDK201" s="251"/>
      <c r="DDL201" s="251"/>
      <c r="DDM201" s="251"/>
      <c r="DDN201" s="251"/>
      <c r="DDO201" s="251"/>
      <c r="DDP201" s="251"/>
      <c r="DDQ201" s="251"/>
      <c r="DDR201" s="251"/>
      <c r="DDS201" s="251"/>
      <c r="DDT201" s="251"/>
      <c r="DDU201" s="251"/>
      <c r="DDV201" s="251"/>
      <c r="DDW201" s="251"/>
      <c r="DDX201" s="251"/>
      <c r="DDY201" s="251"/>
      <c r="DDZ201" s="251"/>
      <c r="DEA201" s="251"/>
      <c r="DEB201" s="251"/>
      <c r="DEC201" s="251"/>
      <c r="DED201" s="251"/>
      <c r="DEE201" s="251"/>
      <c r="DEF201" s="251"/>
      <c r="DEG201" s="251"/>
      <c r="DEH201" s="251"/>
      <c r="DEI201" s="251"/>
      <c r="DEJ201" s="251"/>
      <c r="DEK201" s="251"/>
      <c r="DEL201" s="251"/>
      <c r="DEM201" s="251"/>
      <c r="DEN201" s="251"/>
      <c r="DEO201" s="251"/>
      <c r="DEP201" s="251"/>
      <c r="DEQ201" s="251"/>
      <c r="DER201" s="251"/>
      <c r="DES201" s="251"/>
      <c r="DET201" s="251"/>
      <c r="DEU201" s="251"/>
      <c r="DEV201" s="251"/>
      <c r="DEW201" s="251"/>
      <c r="DEX201" s="251"/>
      <c r="DEY201" s="251"/>
      <c r="DEZ201" s="251"/>
      <c r="DFA201" s="251"/>
      <c r="DFB201" s="251"/>
      <c r="DFC201" s="251"/>
      <c r="DFD201" s="251"/>
      <c r="DFE201" s="251"/>
      <c r="DFF201" s="251"/>
      <c r="DFG201" s="251"/>
      <c r="DFH201" s="251"/>
      <c r="DFI201" s="251"/>
      <c r="DFJ201" s="251"/>
      <c r="DFK201" s="251"/>
      <c r="DFL201" s="251"/>
      <c r="DFM201" s="251"/>
      <c r="DFN201" s="251"/>
      <c r="DFO201" s="251"/>
      <c r="DFP201" s="251"/>
      <c r="DFQ201" s="251"/>
      <c r="DFR201" s="251"/>
      <c r="DFS201" s="251"/>
      <c r="DFT201" s="251"/>
      <c r="DFU201" s="251"/>
      <c r="DFV201" s="251"/>
      <c r="DFW201" s="251"/>
      <c r="DFX201" s="251"/>
      <c r="DFY201" s="251"/>
      <c r="DFZ201" s="251"/>
      <c r="DGA201" s="251"/>
      <c r="DGB201" s="251"/>
      <c r="DGC201" s="251"/>
      <c r="DGD201" s="251"/>
      <c r="DGE201" s="251"/>
      <c r="DGF201" s="251"/>
      <c r="DGG201" s="251"/>
      <c r="DGH201" s="251"/>
      <c r="DGI201" s="251"/>
      <c r="DGJ201" s="251"/>
      <c r="DGK201" s="251"/>
      <c r="DGL201" s="251"/>
      <c r="DGM201" s="251"/>
      <c r="DGN201" s="251"/>
      <c r="DGO201" s="251"/>
      <c r="DGP201" s="251"/>
      <c r="DGQ201" s="251"/>
      <c r="DGR201" s="251"/>
      <c r="DGS201" s="251"/>
      <c r="DGT201" s="251"/>
      <c r="DGU201" s="251"/>
      <c r="DGV201" s="251"/>
      <c r="DGW201" s="251"/>
      <c r="DGX201" s="251"/>
      <c r="DGY201" s="251"/>
      <c r="DGZ201" s="251"/>
      <c r="DHA201" s="251"/>
      <c r="DHB201" s="251"/>
      <c r="DHC201" s="251"/>
      <c r="DHD201" s="251"/>
      <c r="DHE201" s="251"/>
      <c r="DHF201" s="251"/>
      <c r="DHG201" s="251"/>
      <c r="DHH201" s="251"/>
      <c r="DHI201" s="251"/>
      <c r="DHJ201" s="251"/>
      <c r="DHK201" s="251"/>
      <c r="DHL201" s="251"/>
      <c r="DHM201" s="251"/>
      <c r="DHN201" s="251"/>
      <c r="DHO201" s="251"/>
      <c r="DHP201" s="251"/>
      <c r="DHQ201" s="251"/>
      <c r="DHR201" s="251"/>
      <c r="DHS201" s="251"/>
      <c r="DHT201" s="251"/>
      <c r="DHU201" s="251"/>
      <c r="DHV201" s="251"/>
      <c r="DHW201" s="251"/>
      <c r="DHX201" s="251"/>
      <c r="DHY201" s="251"/>
      <c r="DHZ201" s="251"/>
      <c r="DIA201" s="251"/>
      <c r="DIB201" s="251"/>
      <c r="DIC201" s="251"/>
      <c r="DID201" s="251"/>
      <c r="DIE201" s="251"/>
      <c r="DIF201" s="251"/>
      <c r="DIG201" s="251"/>
      <c r="DIH201" s="251"/>
      <c r="DII201" s="251"/>
      <c r="DIJ201" s="251"/>
      <c r="DIK201" s="251"/>
      <c r="DIL201" s="251"/>
      <c r="DIM201" s="251"/>
      <c r="DIN201" s="251"/>
      <c r="DIO201" s="251"/>
      <c r="DIP201" s="251"/>
      <c r="DIQ201" s="251"/>
      <c r="DIR201" s="251"/>
      <c r="DIS201" s="251"/>
      <c r="DIT201" s="251"/>
      <c r="DIU201" s="251"/>
      <c r="DIV201" s="251"/>
      <c r="DIW201" s="251"/>
      <c r="DIX201" s="251"/>
      <c r="DIY201" s="251"/>
      <c r="DIZ201" s="251"/>
      <c r="DJA201" s="251"/>
      <c r="DJB201" s="251"/>
      <c r="DJC201" s="251"/>
      <c r="DJD201" s="251"/>
      <c r="DJE201" s="251"/>
      <c r="DJF201" s="251"/>
      <c r="DJG201" s="251"/>
      <c r="DJH201" s="251"/>
      <c r="DJI201" s="251"/>
      <c r="DJJ201" s="251"/>
      <c r="DJK201" s="251"/>
      <c r="DJL201" s="251"/>
      <c r="DJM201" s="251"/>
      <c r="DJN201" s="251"/>
      <c r="DJO201" s="251"/>
      <c r="DJP201" s="251"/>
      <c r="DJQ201" s="251"/>
      <c r="DJR201" s="251"/>
      <c r="DJS201" s="251"/>
      <c r="DJT201" s="251"/>
      <c r="DJU201" s="251"/>
      <c r="DJV201" s="251"/>
      <c r="DJW201" s="251"/>
      <c r="DJX201" s="251"/>
      <c r="DJY201" s="251"/>
      <c r="DJZ201" s="251"/>
      <c r="DKA201" s="251"/>
      <c r="DKB201" s="251"/>
      <c r="DKC201" s="251"/>
      <c r="DKD201" s="251"/>
      <c r="DKE201" s="251"/>
      <c r="DKF201" s="251"/>
      <c r="DKG201" s="251"/>
      <c r="DKH201" s="251"/>
      <c r="DKI201" s="251"/>
      <c r="DKJ201" s="251"/>
      <c r="DKK201" s="251"/>
      <c r="DKL201" s="251"/>
      <c r="DKM201" s="251"/>
      <c r="DKN201" s="251"/>
      <c r="DKO201" s="251"/>
      <c r="DKP201" s="251"/>
      <c r="DKQ201" s="251"/>
      <c r="DKR201" s="251"/>
      <c r="DKS201" s="251"/>
      <c r="DKT201" s="251"/>
      <c r="DKU201" s="251"/>
      <c r="DKV201" s="251"/>
      <c r="DKW201" s="251"/>
      <c r="DKX201" s="251"/>
      <c r="DKY201" s="251"/>
      <c r="DKZ201" s="251"/>
      <c r="DLA201" s="251"/>
      <c r="DLB201" s="251"/>
      <c r="DLC201" s="251"/>
      <c r="DLD201" s="251"/>
      <c r="DLE201" s="251"/>
      <c r="DLF201" s="251"/>
      <c r="DLG201" s="251"/>
      <c r="DLH201" s="251"/>
      <c r="DLI201" s="251"/>
      <c r="DLJ201" s="251"/>
      <c r="DLK201" s="251"/>
      <c r="DLL201" s="251"/>
      <c r="DLM201" s="251"/>
      <c r="DLN201" s="251"/>
      <c r="DLO201" s="251"/>
      <c r="DLP201" s="251"/>
      <c r="DLQ201" s="251"/>
      <c r="DLR201" s="251"/>
      <c r="DLS201" s="251"/>
      <c r="DLT201" s="251"/>
      <c r="DLU201" s="251"/>
      <c r="DLV201" s="251"/>
      <c r="DLW201" s="251"/>
      <c r="DLX201" s="251"/>
      <c r="DLY201" s="251"/>
      <c r="DLZ201" s="251"/>
      <c r="DMA201" s="251"/>
      <c r="DMB201" s="251"/>
      <c r="DMC201" s="251"/>
      <c r="DMD201" s="251"/>
      <c r="DME201" s="251"/>
      <c r="DMF201" s="251"/>
      <c r="DMG201" s="251"/>
      <c r="DMH201" s="251"/>
      <c r="DMI201" s="251"/>
      <c r="DMJ201" s="251"/>
      <c r="DMK201" s="251"/>
      <c r="DML201" s="251"/>
      <c r="DMM201" s="251"/>
      <c r="DMN201" s="251"/>
      <c r="DMO201" s="251"/>
      <c r="DMP201" s="251"/>
      <c r="DMQ201" s="251"/>
      <c r="DMR201" s="251"/>
      <c r="DMS201" s="251"/>
      <c r="DMT201" s="251"/>
      <c r="DMU201" s="251"/>
      <c r="DMV201" s="251"/>
      <c r="DMW201" s="251"/>
      <c r="DMX201" s="251"/>
      <c r="DMY201" s="251"/>
      <c r="DMZ201" s="251"/>
      <c r="DNA201" s="251"/>
      <c r="DNB201" s="251"/>
      <c r="DNC201" s="251"/>
      <c r="DND201" s="251"/>
      <c r="DNE201" s="251"/>
      <c r="DNF201" s="251"/>
      <c r="DNG201" s="251"/>
      <c r="DNH201" s="251"/>
      <c r="DNI201" s="251"/>
      <c r="DNJ201" s="251"/>
      <c r="DNK201" s="251"/>
      <c r="DNL201" s="251"/>
      <c r="DNM201" s="251"/>
      <c r="DNN201" s="251"/>
      <c r="DNO201" s="251"/>
      <c r="DNP201" s="251"/>
      <c r="DNQ201" s="251"/>
      <c r="DNR201" s="251"/>
      <c r="DNS201" s="251"/>
      <c r="DNT201" s="251"/>
      <c r="DNU201" s="251"/>
      <c r="DNV201" s="251"/>
      <c r="DNW201" s="251"/>
      <c r="DNX201" s="251"/>
      <c r="DNY201" s="251"/>
      <c r="DNZ201" s="251"/>
      <c r="DOA201" s="251"/>
      <c r="DOB201" s="251"/>
      <c r="DOC201" s="251"/>
      <c r="DOD201" s="251"/>
      <c r="DOE201" s="251"/>
      <c r="DOF201" s="251"/>
      <c r="DOG201" s="251"/>
      <c r="DOH201" s="251"/>
      <c r="DOI201" s="251"/>
      <c r="DOJ201" s="251"/>
      <c r="DOK201" s="251"/>
      <c r="DOL201" s="251"/>
      <c r="DOM201" s="251"/>
      <c r="DON201" s="251"/>
      <c r="DOO201" s="251"/>
      <c r="DOP201" s="251"/>
      <c r="DOQ201" s="251"/>
      <c r="DOR201" s="251"/>
      <c r="DOS201" s="251"/>
      <c r="DOT201" s="251"/>
      <c r="DOU201" s="251"/>
      <c r="DOV201" s="251"/>
      <c r="DOW201" s="251"/>
      <c r="DOX201" s="251"/>
      <c r="DOY201" s="251"/>
      <c r="DOZ201" s="251"/>
      <c r="DPA201" s="251"/>
      <c r="DPB201" s="251"/>
      <c r="DPC201" s="251"/>
      <c r="DPD201" s="251"/>
      <c r="DPE201" s="251"/>
      <c r="DPF201" s="251"/>
      <c r="DPG201" s="251"/>
      <c r="DPH201" s="251"/>
      <c r="DPI201" s="251"/>
      <c r="DPJ201" s="251"/>
      <c r="DPK201" s="251"/>
      <c r="DPL201" s="251"/>
      <c r="DPM201" s="251"/>
      <c r="DPN201" s="251"/>
      <c r="DPO201" s="251"/>
      <c r="DPP201" s="251"/>
      <c r="DPQ201" s="251"/>
      <c r="DPR201" s="251"/>
      <c r="DPS201" s="251"/>
      <c r="DPT201" s="251"/>
      <c r="DPU201" s="251"/>
      <c r="DPV201" s="251"/>
      <c r="DPW201" s="251"/>
      <c r="DPX201" s="251"/>
      <c r="DPY201" s="251"/>
      <c r="DPZ201" s="251"/>
      <c r="DQA201" s="251"/>
      <c r="DQB201" s="251"/>
      <c r="DQC201" s="251"/>
      <c r="DQD201" s="251"/>
      <c r="DQE201" s="251"/>
      <c r="DQF201" s="251"/>
      <c r="DQG201" s="251"/>
      <c r="DQH201" s="251"/>
      <c r="DQI201" s="251"/>
      <c r="DQJ201" s="251"/>
      <c r="DQK201" s="251"/>
      <c r="DQL201" s="251"/>
      <c r="DQM201" s="251"/>
      <c r="DQN201" s="251"/>
      <c r="DQO201" s="251"/>
      <c r="DQP201" s="251"/>
      <c r="DQQ201" s="251"/>
      <c r="DQR201" s="251"/>
      <c r="DQS201" s="251"/>
      <c r="DQT201" s="251"/>
      <c r="DQU201" s="251"/>
      <c r="DQV201" s="251"/>
      <c r="DQW201" s="251"/>
      <c r="DQX201" s="251"/>
      <c r="DQY201" s="251"/>
      <c r="DQZ201" s="251"/>
      <c r="DRA201" s="251"/>
      <c r="DRB201" s="251"/>
      <c r="DRC201" s="251"/>
      <c r="DRD201" s="251"/>
      <c r="DRE201" s="251"/>
      <c r="DRF201" s="251"/>
      <c r="DRG201" s="251"/>
      <c r="DRH201" s="251"/>
      <c r="DRI201" s="251"/>
      <c r="DRJ201" s="251"/>
      <c r="DRK201" s="251"/>
      <c r="DRL201" s="251"/>
      <c r="DRM201" s="251"/>
      <c r="DRN201" s="251"/>
      <c r="DRO201" s="251"/>
      <c r="DRP201" s="251"/>
      <c r="DRQ201" s="251"/>
      <c r="DRR201" s="251"/>
      <c r="DRS201" s="251"/>
      <c r="DRT201" s="251"/>
      <c r="DRU201" s="251"/>
      <c r="DRV201" s="251"/>
      <c r="DRW201" s="251"/>
      <c r="DRX201" s="251"/>
      <c r="DRY201" s="251"/>
      <c r="DRZ201" s="251"/>
      <c r="DSA201" s="251"/>
      <c r="DSB201" s="251"/>
      <c r="DSC201" s="251"/>
      <c r="DSD201" s="251"/>
      <c r="DSE201" s="251"/>
      <c r="DSF201" s="251"/>
      <c r="DSG201" s="251"/>
      <c r="DSH201" s="251"/>
      <c r="DSI201" s="251"/>
      <c r="DSJ201" s="251"/>
      <c r="DSK201" s="251"/>
      <c r="DSL201" s="251"/>
      <c r="DSM201" s="251"/>
      <c r="DSN201" s="251"/>
      <c r="DSO201" s="251"/>
      <c r="DSP201" s="251"/>
      <c r="DSQ201" s="251"/>
      <c r="DSR201" s="251"/>
      <c r="DSS201" s="251"/>
      <c r="DST201" s="251"/>
      <c r="DSU201" s="251"/>
      <c r="DSV201" s="251"/>
      <c r="DSW201" s="251"/>
      <c r="DSX201" s="251"/>
      <c r="DSY201" s="251"/>
      <c r="DSZ201" s="251"/>
      <c r="DTA201" s="251"/>
      <c r="DTB201" s="251"/>
      <c r="DTC201" s="251"/>
      <c r="DTD201" s="251"/>
      <c r="DTE201" s="251"/>
      <c r="DTF201" s="251"/>
      <c r="DTG201" s="251"/>
      <c r="DTH201" s="251"/>
      <c r="DTI201" s="251"/>
      <c r="DTJ201" s="251"/>
      <c r="DTK201" s="251"/>
      <c r="DTL201" s="251"/>
      <c r="DTM201" s="251"/>
      <c r="DTN201" s="251"/>
      <c r="DTO201" s="251"/>
      <c r="DTP201" s="251"/>
      <c r="DTQ201" s="251"/>
      <c r="DTR201" s="251"/>
      <c r="DTS201" s="251"/>
      <c r="DTT201" s="251"/>
      <c r="DTU201" s="251"/>
      <c r="DTV201" s="251"/>
      <c r="DTW201" s="251"/>
      <c r="DTX201" s="251"/>
      <c r="DTY201" s="251"/>
      <c r="DTZ201" s="251"/>
      <c r="DUA201" s="251"/>
      <c r="DUB201" s="251"/>
      <c r="DUC201" s="251"/>
      <c r="DUD201" s="251"/>
      <c r="DUE201" s="251"/>
      <c r="DUF201" s="251"/>
      <c r="DUG201" s="251"/>
      <c r="DUH201" s="251"/>
      <c r="DUI201" s="251"/>
      <c r="DUJ201" s="251"/>
      <c r="DUK201" s="251"/>
      <c r="DUL201" s="251"/>
      <c r="DUM201" s="251"/>
      <c r="DUN201" s="251"/>
      <c r="DUO201" s="251"/>
      <c r="DUP201" s="251"/>
      <c r="DUQ201" s="251"/>
      <c r="DUR201" s="251"/>
      <c r="DUS201" s="251"/>
      <c r="DUT201" s="251"/>
      <c r="DUU201" s="251"/>
      <c r="DUV201" s="251"/>
      <c r="DUW201" s="251"/>
      <c r="DUX201" s="251"/>
      <c r="DUY201" s="251"/>
      <c r="DUZ201" s="251"/>
      <c r="DVA201" s="251"/>
      <c r="DVB201" s="251"/>
      <c r="DVC201" s="251"/>
      <c r="DVD201" s="251"/>
      <c r="DVE201" s="251"/>
      <c r="DVF201" s="251"/>
      <c r="DVG201" s="251"/>
      <c r="DVH201" s="251"/>
      <c r="DVI201" s="251"/>
      <c r="DVJ201" s="251"/>
      <c r="DVK201" s="251"/>
      <c r="DVL201" s="251"/>
      <c r="DVM201" s="251"/>
      <c r="DVN201" s="251"/>
      <c r="DVO201" s="251"/>
      <c r="DVP201" s="251"/>
      <c r="DVQ201" s="251"/>
      <c r="DVR201" s="251"/>
      <c r="DVS201" s="251"/>
      <c r="DVT201" s="251"/>
      <c r="DVU201" s="251"/>
      <c r="DVV201" s="251"/>
      <c r="DVW201" s="251"/>
      <c r="DVX201" s="251"/>
      <c r="DVY201" s="251"/>
      <c r="DVZ201" s="251"/>
      <c r="DWA201" s="251"/>
      <c r="DWB201" s="251"/>
      <c r="DWC201" s="251"/>
      <c r="DWD201" s="251"/>
      <c r="DWE201" s="251"/>
      <c r="DWF201" s="251"/>
      <c r="DWG201" s="251"/>
      <c r="DWH201" s="251"/>
      <c r="DWI201" s="251"/>
      <c r="DWJ201" s="251"/>
      <c r="DWK201" s="251"/>
      <c r="DWL201" s="251"/>
      <c r="DWM201" s="251"/>
      <c r="DWN201" s="251"/>
      <c r="DWO201" s="251"/>
      <c r="DWP201" s="251"/>
      <c r="DWQ201" s="251"/>
      <c r="DWR201" s="251"/>
      <c r="DWS201" s="251"/>
      <c r="DWT201" s="251"/>
      <c r="DWU201" s="251"/>
      <c r="DWV201" s="251"/>
      <c r="DWW201" s="251"/>
      <c r="DWX201" s="251"/>
      <c r="DWY201" s="251"/>
      <c r="DWZ201" s="251"/>
      <c r="DXA201" s="251"/>
      <c r="DXB201" s="251"/>
      <c r="DXC201" s="251"/>
      <c r="DXD201" s="251"/>
      <c r="DXE201" s="251"/>
      <c r="DXF201" s="251"/>
      <c r="DXG201" s="251"/>
      <c r="DXH201" s="251"/>
      <c r="DXI201" s="251"/>
      <c r="DXJ201" s="251"/>
      <c r="DXK201" s="251"/>
      <c r="DXL201" s="251"/>
      <c r="DXM201" s="251"/>
      <c r="DXN201" s="251"/>
      <c r="DXO201" s="251"/>
      <c r="DXP201" s="251"/>
      <c r="DXQ201" s="251"/>
      <c r="DXR201" s="251"/>
      <c r="DXS201" s="251"/>
      <c r="DXT201" s="251"/>
      <c r="DXU201" s="251"/>
      <c r="DXV201" s="251"/>
      <c r="DXW201" s="251"/>
      <c r="DXX201" s="251"/>
      <c r="DXY201" s="251"/>
      <c r="DXZ201" s="251"/>
      <c r="DYA201" s="251"/>
      <c r="DYB201" s="251"/>
      <c r="DYC201" s="251"/>
      <c r="DYD201" s="251"/>
      <c r="DYE201" s="251"/>
      <c r="DYF201" s="251"/>
      <c r="DYG201" s="251"/>
      <c r="DYH201" s="251"/>
      <c r="DYI201" s="251"/>
      <c r="DYJ201" s="251"/>
      <c r="DYK201" s="251"/>
      <c r="DYL201" s="251"/>
      <c r="DYM201" s="251"/>
      <c r="DYN201" s="251"/>
      <c r="DYO201" s="251"/>
      <c r="DYP201" s="251"/>
      <c r="DYQ201" s="251"/>
      <c r="DYR201" s="251"/>
      <c r="DYS201" s="251"/>
      <c r="DYT201" s="251"/>
      <c r="DYU201" s="251"/>
      <c r="DYV201" s="251"/>
      <c r="DYW201" s="251"/>
      <c r="DYX201" s="251"/>
      <c r="DYY201" s="251"/>
      <c r="DYZ201" s="251"/>
      <c r="DZA201" s="251"/>
      <c r="DZB201" s="251"/>
      <c r="DZC201" s="251"/>
      <c r="DZD201" s="251"/>
      <c r="DZE201" s="251"/>
      <c r="DZF201" s="251"/>
      <c r="DZG201" s="251"/>
      <c r="DZH201" s="251"/>
      <c r="DZI201" s="251"/>
      <c r="DZJ201" s="251"/>
      <c r="DZK201" s="251"/>
      <c r="DZL201" s="251"/>
      <c r="DZM201" s="251"/>
      <c r="DZN201" s="251"/>
      <c r="DZO201" s="251"/>
      <c r="DZP201" s="251"/>
      <c r="DZQ201" s="251"/>
      <c r="DZR201" s="251"/>
      <c r="DZS201" s="251"/>
      <c r="DZT201" s="251"/>
      <c r="DZU201" s="251"/>
      <c r="DZV201" s="251"/>
      <c r="DZW201" s="251"/>
      <c r="DZX201" s="251"/>
      <c r="DZY201" s="251"/>
      <c r="DZZ201" s="251"/>
      <c r="EAA201" s="251"/>
      <c r="EAB201" s="251"/>
      <c r="EAC201" s="251"/>
      <c r="EAD201" s="251"/>
      <c r="EAE201" s="251"/>
      <c r="EAF201" s="251"/>
      <c r="EAG201" s="251"/>
      <c r="EAH201" s="251"/>
      <c r="EAI201" s="251"/>
      <c r="EAJ201" s="251"/>
      <c r="EAK201" s="251"/>
      <c r="EAL201" s="251"/>
      <c r="EAM201" s="251"/>
      <c r="EAN201" s="251"/>
      <c r="EAO201" s="251"/>
      <c r="EAP201" s="251"/>
      <c r="EAQ201" s="251"/>
      <c r="EAR201" s="251"/>
      <c r="EAS201" s="251"/>
      <c r="EAT201" s="251"/>
      <c r="EAU201" s="251"/>
      <c r="EAV201" s="251"/>
      <c r="EAW201" s="251"/>
      <c r="EAX201" s="251"/>
      <c r="EAY201" s="251"/>
      <c r="EAZ201" s="251"/>
      <c r="EBA201" s="251"/>
      <c r="EBB201" s="251"/>
      <c r="EBC201" s="251"/>
      <c r="EBD201" s="251"/>
      <c r="EBE201" s="251"/>
      <c r="EBF201" s="251"/>
      <c r="EBG201" s="251"/>
      <c r="EBH201" s="251"/>
      <c r="EBI201" s="251"/>
      <c r="EBJ201" s="251"/>
      <c r="EBK201" s="251"/>
      <c r="EBL201" s="251"/>
      <c r="EBM201" s="251"/>
      <c r="EBN201" s="251"/>
      <c r="EBO201" s="251"/>
      <c r="EBP201" s="251"/>
      <c r="EBQ201" s="251"/>
      <c r="EBR201" s="251"/>
      <c r="EBS201" s="251"/>
      <c r="EBT201" s="251"/>
      <c r="EBU201" s="251"/>
      <c r="EBV201" s="251"/>
      <c r="EBW201" s="251"/>
      <c r="EBX201" s="251"/>
      <c r="EBY201" s="251"/>
      <c r="EBZ201" s="251"/>
      <c r="ECA201" s="251"/>
      <c r="ECB201" s="251"/>
      <c r="ECC201" s="251"/>
      <c r="ECD201" s="251"/>
      <c r="ECE201" s="251"/>
      <c r="ECF201" s="251"/>
      <c r="ECG201" s="251"/>
      <c r="ECH201" s="251"/>
      <c r="ECI201" s="251"/>
      <c r="ECJ201" s="251"/>
      <c r="ECK201" s="251"/>
      <c r="ECL201" s="251"/>
      <c r="ECM201" s="251"/>
      <c r="ECN201" s="251"/>
      <c r="ECO201" s="251"/>
      <c r="ECP201" s="251"/>
      <c r="ECQ201" s="251"/>
      <c r="ECR201" s="251"/>
      <c r="ECS201" s="251"/>
      <c r="ECT201" s="251"/>
      <c r="ECU201" s="251"/>
      <c r="ECV201" s="251"/>
      <c r="ECW201" s="251"/>
      <c r="ECX201" s="251"/>
      <c r="ECY201" s="251"/>
      <c r="ECZ201" s="251"/>
      <c r="EDA201" s="251"/>
      <c r="EDB201" s="251"/>
      <c r="EDC201" s="251"/>
      <c r="EDD201" s="251"/>
      <c r="EDE201" s="251"/>
      <c r="EDF201" s="251"/>
      <c r="EDG201" s="251"/>
      <c r="EDH201" s="251"/>
      <c r="EDI201" s="251"/>
      <c r="EDJ201" s="251"/>
      <c r="EDK201" s="251"/>
      <c r="EDL201" s="251"/>
      <c r="EDM201" s="251"/>
      <c r="EDN201" s="251"/>
      <c r="EDO201" s="251"/>
      <c r="EDP201" s="251"/>
      <c r="EDQ201" s="251"/>
      <c r="EDR201" s="251"/>
      <c r="EDS201" s="251"/>
      <c r="EDT201" s="251"/>
      <c r="EDU201" s="251"/>
      <c r="EDV201" s="251"/>
      <c r="EDW201" s="251"/>
      <c r="EDX201" s="251"/>
      <c r="EDY201" s="251"/>
      <c r="EDZ201" s="251"/>
      <c r="EEA201" s="251"/>
      <c r="EEB201" s="251"/>
      <c r="EEC201" s="251"/>
      <c r="EED201" s="251"/>
      <c r="EEE201" s="251"/>
      <c r="EEF201" s="251"/>
      <c r="EEG201" s="251"/>
      <c r="EEH201" s="251"/>
      <c r="EEI201" s="251"/>
      <c r="EEJ201" s="251"/>
      <c r="EEK201" s="251"/>
      <c r="EEL201" s="251"/>
      <c r="EEM201" s="251"/>
      <c r="EEN201" s="251"/>
      <c r="EEO201" s="251"/>
      <c r="EEP201" s="251"/>
      <c r="EEQ201" s="251"/>
      <c r="EER201" s="251"/>
      <c r="EES201" s="251"/>
      <c r="EET201" s="251"/>
      <c r="EEU201" s="251"/>
      <c r="EEV201" s="251"/>
      <c r="EEW201" s="251"/>
      <c r="EEX201" s="251"/>
      <c r="EEY201" s="251"/>
      <c r="EEZ201" s="251"/>
      <c r="EFA201" s="251"/>
      <c r="EFB201" s="251"/>
      <c r="EFC201" s="251"/>
      <c r="EFD201" s="251"/>
      <c r="EFE201" s="251"/>
      <c r="EFF201" s="251"/>
      <c r="EFG201" s="251"/>
      <c r="EFH201" s="251"/>
      <c r="EFI201" s="251"/>
      <c r="EFJ201" s="251"/>
      <c r="EFK201" s="251"/>
      <c r="EFL201" s="251"/>
      <c r="EFM201" s="251"/>
      <c r="EFN201" s="251"/>
      <c r="EFO201" s="251"/>
      <c r="EFP201" s="251"/>
      <c r="EFQ201" s="251"/>
      <c r="EFR201" s="251"/>
      <c r="EFS201" s="251"/>
      <c r="EFT201" s="251"/>
      <c r="EFU201" s="251"/>
      <c r="EFV201" s="251"/>
      <c r="EFW201" s="251"/>
      <c r="EFX201" s="251"/>
      <c r="EFY201" s="251"/>
      <c r="EFZ201" s="251"/>
      <c r="EGA201" s="251"/>
      <c r="EGB201" s="251"/>
      <c r="EGC201" s="251"/>
      <c r="EGD201" s="251"/>
      <c r="EGE201" s="251"/>
      <c r="EGF201" s="251"/>
      <c r="EGG201" s="251"/>
      <c r="EGH201" s="251"/>
      <c r="EGI201" s="251"/>
      <c r="EGJ201" s="251"/>
      <c r="EGK201" s="251"/>
      <c r="EGL201" s="251"/>
      <c r="EGM201" s="251"/>
      <c r="EGN201" s="251"/>
      <c r="EGO201" s="251"/>
      <c r="EGP201" s="251"/>
      <c r="EGQ201" s="251"/>
      <c r="EGR201" s="251"/>
      <c r="EGS201" s="251"/>
      <c r="EGT201" s="251"/>
      <c r="EGU201" s="251"/>
      <c r="EGV201" s="251"/>
      <c r="EGW201" s="251"/>
      <c r="EGX201" s="251"/>
      <c r="EGY201" s="251"/>
      <c r="EGZ201" s="251"/>
      <c r="EHA201" s="251"/>
      <c r="EHB201" s="251"/>
      <c r="EHC201" s="251"/>
      <c r="EHD201" s="251"/>
      <c r="EHE201" s="251"/>
      <c r="EHF201" s="251"/>
      <c r="EHG201" s="251"/>
      <c r="EHH201" s="251"/>
      <c r="EHI201" s="251"/>
      <c r="EHJ201" s="251"/>
      <c r="EHK201" s="251"/>
      <c r="EHL201" s="251"/>
      <c r="EHM201" s="251"/>
      <c r="EHN201" s="251"/>
      <c r="EHO201" s="251"/>
      <c r="EHP201" s="251"/>
      <c r="EHQ201" s="251"/>
      <c r="EHR201" s="251"/>
      <c r="EHS201" s="251"/>
      <c r="EHT201" s="251"/>
      <c r="EHU201" s="251"/>
      <c r="EHV201" s="251"/>
      <c r="EHW201" s="251"/>
      <c r="EHX201" s="251"/>
      <c r="EHY201" s="251"/>
      <c r="EHZ201" s="251"/>
      <c r="EIA201" s="251"/>
      <c r="EIB201" s="251"/>
      <c r="EIC201" s="251"/>
      <c r="EID201" s="251"/>
      <c r="EIE201" s="251"/>
      <c r="EIF201" s="251"/>
      <c r="EIG201" s="251"/>
      <c r="EIH201" s="251"/>
      <c r="EII201" s="251"/>
      <c r="EIJ201" s="251"/>
      <c r="EIK201" s="251"/>
      <c r="EIL201" s="251"/>
      <c r="EIM201" s="251"/>
      <c r="EIN201" s="251"/>
      <c r="EIO201" s="251"/>
      <c r="EIP201" s="251"/>
      <c r="EIQ201" s="251"/>
      <c r="EIR201" s="251"/>
      <c r="EIS201" s="251"/>
      <c r="EIT201" s="251"/>
      <c r="EIU201" s="251"/>
      <c r="EIV201" s="251"/>
      <c r="EIW201" s="251"/>
      <c r="EIX201" s="251"/>
      <c r="EIY201" s="251"/>
      <c r="EIZ201" s="251"/>
      <c r="EJA201" s="251"/>
      <c r="EJB201" s="251"/>
      <c r="EJC201" s="251"/>
      <c r="EJD201" s="251"/>
      <c r="EJE201" s="251"/>
      <c r="EJF201" s="251"/>
      <c r="EJG201" s="251"/>
      <c r="EJH201" s="251"/>
      <c r="EJI201" s="251"/>
      <c r="EJJ201" s="251"/>
      <c r="EJK201" s="251"/>
      <c r="EJL201" s="251"/>
      <c r="EJM201" s="251"/>
      <c r="EJN201" s="251"/>
      <c r="EJO201" s="251"/>
      <c r="EJP201" s="251"/>
      <c r="EJQ201" s="251"/>
      <c r="EJR201" s="251"/>
      <c r="EJS201" s="251"/>
      <c r="EJT201" s="251"/>
      <c r="EJU201" s="251"/>
      <c r="EJV201" s="251"/>
      <c r="EJW201" s="251"/>
      <c r="EJX201" s="251"/>
      <c r="EJY201" s="251"/>
      <c r="EJZ201" s="251"/>
      <c r="EKA201" s="251"/>
      <c r="EKB201" s="251"/>
      <c r="EKC201" s="251"/>
      <c r="EKD201" s="251"/>
      <c r="EKE201" s="251"/>
      <c r="EKF201" s="251"/>
      <c r="EKG201" s="251"/>
      <c r="EKH201" s="251"/>
      <c r="EKI201" s="251"/>
      <c r="EKJ201" s="251"/>
      <c r="EKK201" s="251"/>
      <c r="EKL201" s="251"/>
      <c r="EKM201" s="251"/>
      <c r="EKN201" s="251"/>
      <c r="EKO201" s="251"/>
      <c r="EKP201" s="251"/>
      <c r="EKQ201" s="251"/>
      <c r="EKR201" s="251"/>
      <c r="EKS201" s="251"/>
      <c r="EKT201" s="251"/>
      <c r="EKU201" s="251"/>
      <c r="EKV201" s="251"/>
      <c r="EKW201" s="251"/>
      <c r="EKX201" s="251"/>
      <c r="EKY201" s="251"/>
      <c r="EKZ201" s="251"/>
      <c r="ELA201" s="251"/>
      <c r="ELB201" s="251"/>
      <c r="ELC201" s="251"/>
      <c r="ELD201" s="251"/>
      <c r="ELE201" s="251"/>
      <c r="ELF201" s="251"/>
      <c r="ELG201" s="251"/>
      <c r="ELH201" s="251"/>
      <c r="ELI201" s="251"/>
      <c r="ELJ201" s="251"/>
      <c r="ELK201" s="251"/>
      <c r="ELL201" s="251"/>
      <c r="ELM201" s="251"/>
      <c r="ELN201" s="251"/>
      <c r="ELO201" s="251"/>
      <c r="ELP201" s="251"/>
      <c r="ELQ201" s="251"/>
      <c r="ELR201" s="251"/>
      <c r="ELS201" s="251"/>
      <c r="ELT201" s="251"/>
      <c r="ELU201" s="251"/>
      <c r="ELV201" s="251"/>
      <c r="ELW201" s="251"/>
      <c r="ELX201" s="251"/>
      <c r="ELY201" s="251"/>
      <c r="ELZ201" s="251"/>
      <c r="EMA201" s="251"/>
      <c r="EMB201" s="251"/>
      <c r="EMC201" s="251"/>
      <c r="EMD201" s="251"/>
      <c r="EME201" s="251"/>
      <c r="EMF201" s="251"/>
      <c r="EMG201" s="251"/>
      <c r="EMH201" s="251"/>
      <c r="EMI201" s="251"/>
      <c r="EMJ201" s="251"/>
      <c r="EMK201" s="251"/>
      <c r="EML201" s="251"/>
      <c r="EMM201" s="251"/>
      <c r="EMN201" s="251"/>
      <c r="EMO201" s="251"/>
      <c r="EMP201" s="251"/>
      <c r="EMQ201" s="251"/>
      <c r="EMR201" s="251"/>
      <c r="EMS201" s="251"/>
      <c r="EMT201" s="251"/>
      <c r="EMU201" s="251"/>
      <c r="EMV201" s="251"/>
      <c r="EMW201" s="251"/>
      <c r="EMX201" s="251"/>
      <c r="EMY201" s="251"/>
      <c r="EMZ201" s="251"/>
      <c r="ENA201" s="251"/>
      <c r="ENB201" s="251"/>
      <c r="ENC201" s="251"/>
      <c r="END201" s="251"/>
      <c r="ENE201" s="251"/>
      <c r="ENF201" s="251"/>
      <c r="ENG201" s="251"/>
      <c r="ENH201" s="251"/>
      <c r="ENI201" s="251"/>
      <c r="ENJ201" s="251"/>
      <c r="ENK201" s="251"/>
      <c r="ENL201" s="251"/>
      <c r="ENM201" s="251"/>
      <c r="ENN201" s="251"/>
      <c r="ENO201" s="251"/>
      <c r="ENP201" s="251"/>
      <c r="ENQ201" s="251"/>
      <c r="ENR201" s="251"/>
      <c r="ENS201" s="251"/>
      <c r="ENT201" s="251"/>
      <c r="ENU201" s="251"/>
      <c r="ENV201" s="251"/>
      <c r="ENW201" s="251"/>
      <c r="ENX201" s="251"/>
      <c r="ENY201" s="251"/>
      <c r="ENZ201" s="251"/>
      <c r="EOA201" s="251"/>
      <c r="EOB201" s="251"/>
      <c r="EOC201" s="251"/>
      <c r="EOD201" s="251"/>
      <c r="EOE201" s="251"/>
      <c r="EOF201" s="251"/>
      <c r="EOG201" s="251"/>
      <c r="EOH201" s="251"/>
      <c r="EOI201" s="251"/>
      <c r="EOJ201" s="251"/>
      <c r="EOK201" s="251"/>
      <c r="EOL201" s="251"/>
      <c r="EOM201" s="251"/>
      <c r="EON201" s="251"/>
      <c r="EOO201" s="251"/>
      <c r="EOP201" s="251"/>
      <c r="EOQ201" s="251"/>
      <c r="EOR201" s="251"/>
      <c r="EOS201" s="251"/>
      <c r="EOT201" s="251"/>
      <c r="EOU201" s="251"/>
      <c r="EOV201" s="251"/>
      <c r="EOW201" s="251"/>
      <c r="EOX201" s="251"/>
      <c r="EOY201" s="251"/>
      <c r="EOZ201" s="251"/>
      <c r="EPA201" s="251"/>
      <c r="EPB201" s="251"/>
      <c r="EPC201" s="251"/>
      <c r="EPD201" s="251"/>
      <c r="EPE201" s="251"/>
      <c r="EPF201" s="251"/>
      <c r="EPG201" s="251"/>
      <c r="EPH201" s="251"/>
      <c r="EPI201" s="251"/>
      <c r="EPJ201" s="251"/>
      <c r="EPK201" s="251"/>
      <c r="EPL201" s="251"/>
      <c r="EPM201" s="251"/>
      <c r="EPN201" s="251"/>
      <c r="EPO201" s="251"/>
      <c r="EPP201" s="251"/>
      <c r="EPQ201" s="251"/>
      <c r="EPR201" s="251"/>
      <c r="EPS201" s="251"/>
      <c r="EPT201" s="251"/>
      <c r="EPU201" s="251"/>
      <c r="EPV201" s="251"/>
      <c r="EPW201" s="251"/>
      <c r="EPX201" s="251"/>
      <c r="EPY201" s="251"/>
      <c r="EPZ201" s="251"/>
      <c r="EQA201" s="251"/>
      <c r="EQB201" s="251"/>
      <c r="EQC201" s="251"/>
      <c r="EQD201" s="251"/>
      <c r="EQE201" s="251"/>
      <c r="EQF201" s="251"/>
      <c r="EQG201" s="251"/>
      <c r="EQH201" s="251"/>
      <c r="EQI201" s="251"/>
      <c r="EQJ201" s="251"/>
      <c r="EQK201" s="251"/>
      <c r="EQL201" s="251"/>
      <c r="EQM201" s="251"/>
      <c r="EQN201" s="251"/>
      <c r="EQO201" s="251"/>
      <c r="EQP201" s="251"/>
      <c r="EQQ201" s="251"/>
      <c r="EQR201" s="251"/>
      <c r="EQS201" s="251"/>
      <c r="EQT201" s="251"/>
      <c r="EQU201" s="251"/>
      <c r="EQV201" s="251"/>
      <c r="EQW201" s="251"/>
      <c r="EQX201" s="251"/>
      <c r="EQY201" s="251"/>
      <c r="EQZ201" s="251"/>
      <c r="ERA201" s="251"/>
      <c r="ERB201" s="251"/>
      <c r="ERC201" s="251"/>
      <c r="ERD201" s="251"/>
      <c r="ERE201" s="251"/>
      <c r="ERF201" s="251"/>
      <c r="ERG201" s="251"/>
      <c r="ERH201" s="251"/>
      <c r="ERI201" s="251"/>
      <c r="ERJ201" s="251"/>
      <c r="ERK201" s="251"/>
      <c r="ERL201" s="251"/>
      <c r="ERM201" s="251"/>
      <c r="ERN201" s="251"/>
      <c r="ERO201" s="251"/>
      <c r="ERP201" s="251"/>
      <c r="ERQ201" s="251"/>
      <c r="ERR201" s="251"/>
      <c r="ERS201" s="251"/>
      <c r="ERT201" s="251"/>
      <c r="ERU201" s="251"/>
      <c r="ERV201" s="251"/>
      <c r="ERW201" s="251"/>
      <c r="ERX201" s="251"/>
      <c r="ERY201" s="251"/>
      <c r="ERZ201" s="251"/>
      <c r="ESA201" s="251"/>
      <c r="ESB201" s="251"/>
      <c r="ESC201" s="251"/>
      <c r="ESD201" s="251"/>
      <c r="ESE201" s="251"/>
      <c r="ESF201" s="251"/>
      <c r="ESG201" s="251"/>
      <c r="ESH201" s="251"/>
      <c r="ESI201" s="251"/>
      <c r="ESJ201" s="251"/>
      <c r="ESK201" s="251"/>
      <c r="ESL201" s="251"/>
      <c r="ESM201" s="251"/>
      <c r="ESN201" s="251"/>
      <c r="ESO201" s="251"/>
      <c r="ESP201" s="251"/>
      <c r="ESQ201" s="251"/>
      <c r="ESR201" s="251"/>
      <c r="ESS201" s="251"/>
      <c r="EST201" s="251"/>
      <c r="ESU201" s="251"/>
      <c r="ESV201" s="251"/>
      <c r="ESW201" s="251"/>
      <c r="ESX201" s="251"/>
      <c r="ESY201" s="251"/>
      <c r="ESZ201" s="251"/>
      <c r="ETA201" s="251"/>
      <c r="ETB201" s="251"/>
      <c r="ETC201" s="251"/>
      <c r="ETD201" s="251"/>
      <c r="ETE201" s="251"/>
      <c r="ETF201" s="251"/>
      <c r="ETG201" s="251"/>
      <c r="ETH201" s="251"/>
      <c r="ETI201" s="251"/>
      <c r="ETJ201" s="251"/>
      <c r="ETK201" s="251"/>
      <c r="ETL201" s="251"/>
      <c r="ETM201" s="251"/>
      <c r="ETN201" s="251"/>
      <c r="ETO201" s="251"/>
      <c r="ETP201" s="251"/>
      <c r="ETQ201" s="251"/>
      <c r="ETR201" s="251"/>
      <c r="ETS201" s="251"/>
      <c r="ETT201" s="251"/>
      <c r="ETU201" s="251"/>
      <c r="ETV201" s="251"/>
      <c r="ETW201" s="251"/>
      <c r="ETX201" s="251"/>
      <c r="ETY201" s="251"/>
      <c r="ETZ201" s="251"/>
      <c r="EUA201" s="251"/>
      <c r="EUB201" s="251"/>
      <c r="EUC201" s="251"/>
      <c r="EUD201" s="251"/>
      <c r="EUE201" s="251"/>
      <c r="EUF201" s="251"/>
      <c r="EUG201" s="251"/>
      <c r="EUH201" s="251"/>
      <c r="EUI201" s="251"/>
      <c r="EUJ201" s="251"/>
      <c r="EUK201" s="251"/>
      <c r="EUL201" s="251"/>
      <c r="EUM201" s="251"/>
      <c r="EUN201" s="251"/>
      <c r="EUO201" s="251"/>
      <c r="EUP201" s="251"/>
      <c r="EUQ201" s="251"/>
      <c r="EUR201" s="251"/>
      <c r="EUS201" s="251"/>
      <c r="EUT201" s="251"/>
      <c r="EUU201" s="251"/>
      <c r="EUV201" s="251"/>
      <c r="EUW201" s="251"/>
      <c r="EUX201" s="251"/>
      <c r="EUY201" s="251"/>
      <c r="EUZ201" s="251"/>
      <c r="EVA201" s="251"/>
      <c r="EVB201" s="251"/>
      <c r="EVC201" s="251"/>
      <c r="EVD201" s="251"/>
      <c r="EVE201" s="251"/>
      <c r="EVF201" s="251"/>
      <c r="EVG201" s="251"/>
      <c r="EVH201" s="251"/>
      <c r="EVI201" s="251"/>
      <c r="EVJ201" s="251"/>
      <c r="EVK201" s="251"/>
      <c r="EVL201" s="251"/>
      <c r="EVM201" s="251"/>
      <c r="EVN201" s="251"/>
      <c r="EVO201" s="251"/>
      <c r="EVP201" s="251"/>
      <c r="EVQ201" s="251"/>
      <c r="EVR201" s="251"/>
      <c r="EVS201" s="251"/>
      <c r="EVT201" s="251"/>
      <c r="EVU201" s="251"/>
      <c r="EVV201" s="251"/>
      <c r="EVW201" s="251"/>
      <c r="EVX201" s="251"/>
      <c r="EVY201" s="251"/>
      <c r="EVZ201" s="251"/>
      <c r="EWA201" s="251"/>
      <c r="EWB201" s="251"/>
      <c r="EWC201" s="251"/>
      <c r="EWD201" s="251"/>
      <c r="EWE201" s="251"/>
      <c r="EWF201" s="251"/>
      <c r="EWG201" s="251"/>
      <c r="EWH201" s="251"/>
      <c r="EWI201" s="251"/>
      <c r="EWJ201" s="251"/>
      <c r="EWK201" s="251"/>
      <c r="EWL201" s="251"/>
      <c r="EWM201" s="251"/>
      <c r="EWN201" s="251"/>
      <c r="EWO201" s="251"/>
      <c r="EWP201" s="251"/>
      <c r="EWQ201" s="251"/>
      <c r="EWR201" s="251"/>
      <c r="EWS201" s="251"/>
      <c r="EWT201" s="251"/>
      <c r="EWU201" s="251"/>
      <c r="EWV201" s="251"/>
      <c r="EWW201" s="251"/>
      <c r="EWX201" s="251"/>
      <c r="EWY201" s="251"/>
      <c r="EWZ201" s="251"/>
      <c r="EXA201" s="251"/>
      <c r="EXB201" s="251"/>
      <c r="EXC201" s="251"/>
      <c r="EXD201" s="251"/>
      <c r="EXE201" s="251"/>
      <c r="EXF201" s="251"/>
      <c r="EXG201" s="251"/>
      <c r="EXH201" s="251"/>
      <c r="EXI201" s="251"/>
      <c r="EXJ201" s="251"/>
      <c r="EXK201" s="251"/>
      <c r="EXL201" s="251"/>
      <c r="EXM201" s="251"/>
      <c r="EXN201" s="251"/>
      <c r="EXO201" s="251"/>
      <c r="EXP201" s="251"/>
      <c r="EXQ201" s="251"/>
      <c r="EXR201" s="251"/>
      <c r="EXS201" s="251"/>
      <c r="EXT201" s="251"/>
      <c r="EXU201" s="251"/>
      <c r="EXV201" s="251"/>
      <c r="EXW201" s="251"/>
      <c r="EXX201" s="251"/>
      <c r="EXY201" s="251"/>
      <c r="EXZ201" s="251"/>
      <c r="EYA201" s="251"/>
      <c r="EYB201" s="251"/>
      <c r="EYC201" s="251"/>
      <c r="EYD201" s="251"/>
      <c r="EYE201" s="251"/>
      <c r="EYF201" s="251"/>
      <c r="EYG201" s="251"/>
      <c r="EYH201" s="251"/>
      <c r="EYI201" s="251"/>
      <c r="EYJ201" s="251"/>
      <c r="EYK201" s="251"/>
      <c r="EYL201" s="251"/>
      <c r="EYM201" s="251"/>
      <c r="EYN201" s="251"/>
      <c r="EYO201" s="251"/>
      <c r="EYP201" s="251"/>
      <c r="EYQ201" s="251"/>
      <c r="EYR201" s="251"/>
      <c r="EYS201" s="251"/>
      <c r="EYT201" s="251"/>
      <c r="EYU201" s="251"/>
      <c r="EYV201" s="251"/>
      <c r="EYW201" s="251"/>
      <c r="EYX201" s="251"/>
      <c r="EYY201" s="251"/>
      <c r="EYZ201" s="251"/>
      <c r="EZA201" s="251"/>
      <c r="EZB201" s="251"/>
      <c r="EZC201" s="251"/>
      <c r="EZD201" s="251"/>
      <c r="EZE201" s="251"/>
      <c r="EZF201" s="251"/>
      <c r="EZG201" s="251"/>
      <c r="EZH201" s="251"/>
      <c r="EZI201" s="251"/>
      <c r="EZJ201" s="251"/>
      <c r="EZK201" s="251"/>
      <c r="EZL201" s="251"/>
      <c r="EZM201" s="251"/>
      <c r="EZN201" s="251"/>
      <c r="EZO201" s="251"/>
      <c r="EZP201" s="251"/>
      <c r="EZQ201" s="251"/>
      <c r="EZR201" s="251"/>
      <c r="EZS201" s="251"/>
      <c r="EZT201" s="251"/>
      <c r="EZU201" s="251"/>
      <c r="EZV201" s="251"/>
      <c r="EZW201" s="251"/>
      <c r="EZX201" s="251"/>
      <c r="EZY201" s="251"/>
      <c r="EZZ201" s="251"/>
      <c r="FAA201" s="251"/>
      <c r="FAB201" s="251"/>
      <c r="FAC201" s="251"/>
      <c r="FAD201" s="251"/>
      <c r="FAE201" s="251"/>
      <c r="FAF201" s="251"/>
      <c r="FAG201" s="251"/>
      <c r="FAH201" s="251"/>
      <c r="FAI201" s="251"/>
      <c r="FAJ201" s="251"/>
      <c r="FAK201" s="251"/>
      <c r="FAL201" s="251"/>
      <c r="FAM201" s="251"/>
      <c r="FAN201" s="251"/>
      <c r="FAO201" s="251"/>
      <c r="FAP201" s="251"/>
      <c r="FAQ201" s="251"/>
      <c r="FAR201" s="251"/>
      <c r="FAS201" s="251"/>
      <c r="FAT201" s="251"/>
      <c r="FAU201" s="251"/>
      <c r="FAV201" s="251"/>
      <c r="FAW201" s="251"/>
      <c r="FAX201" s="251"/>
      <c r="FAY201" s="251"/>
      <c r="FAZ201" s="251"/>
      <c r="FBA201" s="251"/>
      <c r="FBB201" s="251"/>
      <c r="FBC201" s="251"/>
      <c r="FBD201" s="251"/>
      <c r="FBE201" s="251"/>
      <c r="FBF201" s="251"/>
      <c r="FBG201" s="251"/>
      <c r="FBH201" s="251"/>
      <c r="FBI201" s="251"/>
      <c r="FBJ201" s="251"/>
      <c r="FBK201" s="251"/>
      <c r="FBL201" s="251"/>
      <c r="FBM201" s="251"/>
      <c r="FBN201" s="251"/>
      <c r="FBO201" s="251"/>
      <c r="FBP201" s="251"/>
      <c r="FBQ201" s="251"/>
      <c r="FBR201" s="251"/>
      <c r="FBS201" s="251"/>
      <c r="FBT201" s="251"/>
      <c r="FBU201" s="251"/>
      <c r="FBV201" s="251"/>
      <c r="FBW201" s="251"/>
      <c r="FBX201" s="251"/>
      <c r="FBY201" s="251"/>
      <c r="FBZ201" s="251"/>
      <c r="FCA201" s="251"/>
      <c r="FCB201" s="251"/>
      <c r="FCC201" s="251"/>
      <c r="FCD201" s="251"/>
      <c r="FCE201" s="251"/>
      <c r="FCF201" s="251"/>
      <c r="FCG201" s="251"/>
      <c r="FCH201" s="251"/>
      <c r="FCI201" s="251"/>
      <c r="FCJ201" s="251"/>
      <c r="FCK201" s="251"/>
      <c r="FCL201" s="251"/>
      <c r="FCM201" s="251"/>
      <c r="FCN201" s="251"/>
      <c r="FCO201" s="251"/>
      <c r="FCP201" s="251"/>
      <c r="FCQ201" s="251"/>
      <c r="FCR201" s="251"/>
      <c r="FCS201" s="251"/>
      <c r="FCT201" s="251"/>
      <c r="FCU201" s="251"/>
      <c r="FCV201" s="251"/>
      <c r="FCW201" s="251"/>
      <c r="FCX201" s="251"/>
      <c r="FCY201" s="251"/>
      <c r="FCZ201" s="251"/>
      <c r="FDA201" s="251"/>
      <c r="FDB201" s="251"/>
      <c r="FDC201" s="251"/>
      <c r="FDD201" s="251"/>
      <c r="FDE201" s="251"/>
      <c r="FDF201" s="251"/>
      <c r="FDG201" s="251"/>
      <c r="FDH201" s="251"/>
      <c r="FDI201" s="251"/>
      <c r="FDJ201" s="251"/>
      <c r="FDK201" s="251"/>
      <c r="FDL201" s="251"/>
      <c r="FDM201" s="251"/>
      <c r="FDN201" s="251"/>
      <c r="FDO201" s="251"/>
      <c r="FDP201" s="251"/>
      <c r="FDQ201" s="251"/>
      <c r="FDR201" s="251"/>
      <c r="FDS201" s="251"/>
      <c r="FDT201" s="251"/>
      <c r="FDU201" s="251"/>
      <c r="FDV201" s="251"/>
      <c r="FDW201" s="251"/>
      <c r="FDX201" s="251"/>
      <c r="FDY201" s="251"/>
      <c r="FDZ201" s="251"/>
      <c r="FEA201" s="251"/>
      <c r="FEB201" s="251"/>
      <c r="FEC201" s="251"/>
      <c r="FED201" s="251"/>
      <c r="FEE201" s="251"/>
      <c r="FEF201" s="251"/>
      <c r="FEG201" s="251"/>
      <c r="FEH201" s="251"/>
      <c r="FEI201" s="251"/>
      <c r="FEJ201" s="251"/>
      <c r="FEK201" s="251"/>
      <c r="FEL201" s="251"/>
      <c r="FEM201" s="251"/>
      <c r="FEN201" s="251"/>
      <c r="FEO201" s="251"/>
      <c r="FEP201" s="251"/>
      <c r="FEQ201" s="251"/>
      <c r="FER201" s="251"/>
      <c r="FES201" s="251"/>
      <c r="FET201" s="251"/>
      <c r="FEU201" s="251"/>
      <c r="FEV201" s="251"/>
      <c r="FEW201" s="251"/>
      <c r="FEX201" s="251"/>
      <c r="FEY201" s="251"/>
      <c r="FEZ201" s="251"/>
      <c r="FFA201" s="251"/>
      <c r="FFB201" s="251"/>
      <c r="FFC201" s="251"/>
      <c r="FFD201" s="251"/>
      <c r="FFE201" s="251"/>
      <c r="FFF201" s="251"/>
      <c r="FFG201" s="251"/>
      <c r="FFH201" s="251"/>
      <c r="FFI201" s="251"/>
      <c r="FFJ201" s="251"/>
      <c r="FFK201" s="251"/>
      <c r="FFL201" s="251"/>
      <c r="FFM201" s="251"/>
      <c r="FFN201" s="251"/>
      <c r="FFO201" s="251"/>
      <c r="FFP201" s="251"/>
      <c r="FFQ201" s="251"/>
      <c r="FFR201" s="251"/>
      <c r="FFS201" s="251"/>
      <c r="FFT201" s="251"/>
      <c r="FFU201" s="251"/>
      <c r="FFV201" s="251"/>
      <c r="FFW201" s="251"/>
      <c r="FFX201" s="251"/>
      <c r="FFY201" s="251"/>
      <c r="FFZ201" s="251"/>
      <c r="FGA201" s="251"/>
      <c r="FGB201" s="251"/>
      <c r="FGC201" s="251"/>
      <c r="FGD201" s="251"/>
      <c r="FGE201" s="251"/>
      <c r="FGF201" s="251"/>
      <c r="FGG201" s="251"/>
      <c r="FGH201" s="251"/>
      <c r="FGI201" s="251"/>
      <c r="FGJ201" s="251"/>
      <c r="FGK201" s="251"/>
      <c r="FGL201" s="251"/>
      <c r="FGM201" s="251"/>
      <c r="FGN201" s="251"/>
      <c r="FGO201" s="251"/>
      <c r="FGP201" s="251"/>
      <c r="FGQ201" s="251"/>
      <c r="FGR201" s="251"/>
      <c r="FGS201" s="251"/>
      <c r="FGT201" s="251"/>
      <c r="FGU201" s="251"/>
      <c r="FGV201" s="251"/>
      <c r="FGW201" s="251"/>
      <c r="FGX201" s="251"/>
      <c r="FGY201" s="251"/>
      <c r="FGZ201" s="251"/>
      <c r="FHA201" s="251"/>
      <c r="FHB201" s="251"/>
      <c r="FHC201" s="251"/>
      <c r="FHD201" s="251"/>
      <c r="FHE201" s="251"/>
      <c r="FHF201" s="251"/>
      <c r="FHG201" s="251"/>
      <c r="FHH201" s="251"/>
      <c r="FHI201" s="251"/>
      <c r="FHJ201" s="251"/>
      <c r="FHK201" s="251"/>
      <c r="FHL201" s="251"/>
      <c r="FHM201" s="251"/>
      <c r="FHN201" s="251"/>
      <c r="FHO201" s="251"/>
      <c r="FHP201" s="251"/>
      <c r="FHQ201" s="251"/>
      <c r="FHR201" s="251"/>
      <c r="FHS201" s="251"/>
      <c r="FHT201" s="251"/>
      <c r="FHU201" s="251"/>
      <c r="FHV201" s="251"/>
      <c r="FHW201" s="251"/>
      <c r="FHX201" s="251"/>
      <c r="FHY201" s="251"/>
      <c r="FHZ201" s="251"/>
      <c r="FIA201" s="251"/>
      <c r="FIB201" s="251"/>
      <c r="FIC201" s="251"/>
      <c r="FID201" s="251"/>
      <c r="FIE201" s="251"/>
      <c r="FIF201" s="251"/>
      <c r="FIG201" s="251"/>
      <c r="FIH201" s="251"/>
      <c r="FII201" s="251"/>
      <c r="FIJ201" s="251"/>
      <c r="FIK201" s="251"/>
      <c r="FIL201" s="251"/>
      <c r="FIM201" s="251"/>
      <c r="FIN201" s="251"/>
      <c r="FIO201" s="251"/>
      <c r="FIP201" s="251"/>
      <c r="FIQ201" s="251"/>
      <c r="FIR201" s="251"/>
      <c r="FIS201" s="251"/>
      <c r="FIT201" s="251"/>
      <c r="FIU201" s="251"/>
      <c r="FIV201" s="251"/>
      <c r="FIW201" s="251"/>
      <c r="FIX201" s="251"/>
      <c r="FIY201" s="251"/>
      <c r="FIZ201" s="251"/>
      <c r="FJA201" s="251"/>
      <c r="FJB201" s="251"/>
      <c r="FJC201" s="251"/>
      <c r="FJD201" s="251"/>
      <c r="FJE201" s="251"/>
      <c r="FJF201" s="251"/>
      <c r="FJG201" s="251"/>
      <c r="FJH201" s="251"/>
      <c r="FJI201" s="251"/>
      <c r="FJJ201" s="251"/>
      <c r="FJK201" s="251"/>
      <c r="FJL201" s="251"/>
      <c r="FJM201" s="251"/>
      <c r="FJN201" s="251"/>
      <c r="FJO201" s="251"/>
      <c r="FJP201" s="251"/>
      <c r="FJQ201" s="251"/>
      <c r="FJR201" s="251"/>
      <c r="FJS201" s="251"/>
      <c r="FJT201" s="251"/>
      <c r="FJU201" s="251"/>
      <c r="FJV201" s="251"/>
      <c r="FJW201" s="251"/>
      <c r="FJX201" s="251"/>
      <c r="FJY201" s="251"/>
      <c r="FJZ201" s="251"/>
      <c r="FKA201" s="251"/>
      <c r="FKB201" s="251"/>
      <c r="FKC201" s="251"/>
      <c r="FKD201" s="251"/>
      <c r="FKE201" s="251"/>
      <c r="FKF201" s="251"/>
      <c r="FKG201" s="251"/>
      <c r="FKH201" s="251"/>
      <c r="FKI201" s="251"/>
      <c r="FKJ201" s="251"/>
      <c r="FKK201" s="251"/>
      <c r="FKL201" s="251"/>
      <c r="FKM201" s="251"/>
      <c r="FKN201" s="251"/>
      <c r="FKO201" s="251"/>
      <c r="FKP201" s="251"/>
      <c r="FKQ201" s="251"/>
      <c r="FKR201" s="251"/>
      <c r="FKS201" s="251"/>
      <c r="FKT201" s="251"/>
      <c r="FKU201" s="251"/>
      <c r="FKV201" s="251"/>
      <c r="FKW201" s="251"/>
      <c r="FKX201" s="251"/>
      <c r="FKY201" s="251"/>
      <c r="FKZ201" s="251"/>
      <c r="FLA201" s="251"/>
      <c r="FLB201" s="251"/>
      <c r="FLC201" s="251"/>
      <c r="FLD201" s="251"/>
      <c r="FLE201" s="251"/>
      <c r="FLF201" s="251"/>
      <c r="FLG201" s="251"/>
      <c r="FLH201" s="251"/>
      <c r="FLI201" s="251"/>
      <c r="FLJ201" s="251"/>
      <c r="FLK201" s="251"/>
      <c r="FLL201" s="251"/>
      <c r="FLM201" s="251"/>
      <c r="FLN201" s="251"/>
      <c r="FLO201" s="251"/>
      <c r="FLP201" s="251"/>
      <c r="FLQ201" s="251"/>
      <c r="FLR201" s="251"/>
      <c r="FLS201" s="251"/>
      <c r="FLT201" s="251"/>
      <c r="FLU201" s="251"/>
      <c r="FLV201" s="251"/>
      <c r="FLW201" s="251"/>
      <c r="FLX201" s="251"/>
      <c r="FLY201" s="251"/>
      <c r="FLZ201" s="251"/>
      <c r="FMA201" s="251"/>
      <c r="FMB201" s="251"/>
      <c r="FMC201" s="251"/>
      <c r="FMD201" s="251"/>
      <c r="FME201" s="251"/>
      <c r="FMF201" s="251"/>
      <c r="FMG201" s="251"/>
      <c r="FMH201" s="251"/>
      <c r="FMI201" s="251"/>
      <c r="FMJ201" s="251"/>
      <c r="FMK201" s="251"/>
      <c r="FML201" s="251"/>
      <c r="FMM201" s="251"/>
      <c r="FMN201" s="251"/>
      <c r="FMO201" s="251"/>
      <c r="FMP201" s="251"/>
      <c r="FMQ201" s="251"/>
      <c r="FMR201" s="251"/>
      <c r="FMS201" s="251"/>
      <c r="FMT201" s="251"/>
      <c r="FMU201" s="251"/>
      <c r="FMV201" s="251"/>
      <c r="FMW201" s="251"/>
      <c r="FMX201" s="251"/>
      <c r="FMY201" s="251"/>
      <c r="FMZ201" s="251"/>
      <c r="FNA201" s="251"/>
      <c r="FNB201" s="251"/>
      <c r="FNC201" s="251"/>
      <c r="FND201" s="251"/>
      <c r="FNE201" s="251"/>
      <c r="FNF201" s="251"/>
      <c r="FNG201" s="251"/>
      <c r="FNH201" s="251"/>
      <c r="FNI201" s="251"/>
      <c r="FNJ201" s="251"/>
      <c r="FNK201" s="251"/>
      <c r="FNL201" s="251"/>
      <c r="FNM201" s="251"/>
      <c r="FNN201" s="251"/>
      <c r="FNO201" s="251"/>
      <c r="FNP201" s="251"/>
      <c r="FNQ201" s="251"/>
      <c r="FNR201" s="251"/>
      <c r="FNS201" s="251"/>
      <c r="FNT201" s="251"/>
      <c r="FNU201" s="251"/>
      <c r="FNV201" s="251"/>
      <c r="FNW201" s="251"/>
      <c r="FNX201" s="251"/>
      <c r="FNY201" s="251"/>
      <c r="FNZ201" s="251"/>
      <c r="FOA201" s="251"/>
      <c r="FOB201" s="251"/>
      <c r="FOC201" s="251"/>
      <c r="FOD201" s="251"/>
      <c r="FOE201" s="251"/>
      <c r="FOF201" s="251"/>
      <c r="FOG201" s="251"/>
      <c r="FOH201" s="251"/>
      <c r="FOI201" s="251"/>
      <c r="FOJ201" s="251"/>
      <c r="FOK201" s="251"/>
      <c r="FOL201" s="251"/>
      <c r="FOM201" s="251"/>
      <c r="FON201" s="251"/>
      <c r="FOO201" s="251"/>
      <c r="FOP201" s="251"/>
      <c r="FOQ201" s="251"/>
      <c r="FOR201" s="251"/>
      <c r="FOS201" s="251"/>
      <c r="FOT201" s="251"/>
      <c r="FOU201" s="251"/>
      <c r="FOV201" s="251"/>
      <c r="FOW201" s="251"/>
      <c r="FOX201" s="251"/>
      <c r="FOY201" s="251"/>
      <c r="FOZ201" s="251"/>
      <c r="FPA201" s="251"/>
      <c r="FPB201" s="251"/>
      <c r="FPC201" s="251"/>
      <c r="FPD201" s="251"/>
      <c r="FPE201" s="251"/>
      <c r="FPF201" s="251"/>
      <c r="FPG201" s="251"/>
      <c r="FPH201" s="251"/>
      <c r="FPI201" s="251"/>
      <c r="FPJ201" s="251"/>
      <c r="FPK201" s="251"/>
      <c r="FPL201" s="251"/>
      <c r="FPM201" s="251"/>
      <c r="FPN201" s="251"/>
      <c r="FPO201" s="251"/>
      <c r="FPP201" s="251"/>
      <c r="FPQ201" s="251"/>
      <c r="FPR201" s="251"/>
      <c r="FPS201" s="251"/>
      <c r="FPT201" s="251"/>
      <c r="FPU201" s="251"/>
      <c r="FPV201" s="251"/>
      <c r="FPW201" s="251"/>
      <c r="FPX201" s="251"/>
      <c r="FPY201" s="251"/>
      <c r="FPZ201" s="251"/>
      <c r="FQA201" s="251"/>
      <c r="FQB201" s="251"/>
      <c r="FQC201" s="251"/>
      <c r="FQD201" s="251"/>
      <c r="FQE201" s="251"/>
      <c r="FQF201" s="251"/>
      <c r="FQG201" s="251"/>
      <c r="FQH201" s="251"/>
      <c r="FQI201" s="251"/>
      <c r="FQJ201" s="251"/>
      <c r="FQK201" s="251"/>
      <c r="FQL201" s="251"/>
      <c r="FQM201" s="251"/>
      <c r="FQN201" s="251"/>
      <c r="FQO201" s="251"/>
      <c r="FQP201" s="251"/>
      <c r="FQQ201" s="251"/>
      <c r="FQR201" s="251"/>
      <c r="FQS201" s="251"/>
      <c r="FQT201" s="251"/>
      <c r="FQU201" s="251"/>
      <c r="FQV201" s="251"/>
      <c r="FQW201" s="251"/>
      <c r="FQX201" s="251"/>
      <c r="FQY201" s="251"/>
      <c r="FQZ201" s="251"/>
      <c r="FRA201" s="251"/>
      <c r="FRB201" s="251"/>
      <c r="FRC201" s="251"/>
      <c r="FRD201" s="251"/>
      <c r="FRE201" s="251"/>
      <c r="FRF201" s="251"/>
      <c r="FRG201" s="251"/>
      <c r="FRH201" s="251"/>
      <c r="FRI201" s="251"/>
      <c r="FRJ201" s="251"/>
      <c r="FRK201" s="251"/>
      <c r="FRL201" s="251"/>
      <c r="FRM201" s="251"/>
      <c r="FRN201" s="251"/>
      <c r="FRO201" s="251"/>
      <c r="FRP201" s="251"/>
      <c r="FRQ201" s="251"/>
      <c r="FRR201" s="251"/>
      <c r="FRS201" s="251"/>
      <c r="FRT201" s="251"/>
      <c r="FRU201" s="251"/>
      <c r="FRV201" s="251"/>
      <c r="FRW201" s="251"/>
      <c r="FRX201" s="251"/>
      <c r="FRY201" s="251"/>
      <c r="FRZ201" s="251"/>
      <c r="FSA201" s="251"/>
      <c r="FSB201" s="251"/>
      <c r="FSC201" s="251"/>
      <c r="FSD201" s="251"/>
      <c r="FSE201" s="251"/>
      <c r="FSF201" s="251"/>
      <c r="FSG201" s="251"/>
      <c r="FSH201" s="251"/>
      <c r="FSI201" s="251"/>
      <c r="FSJ201" s="251"/>
      <c r="FSK201" s="251"/>
      <c r="FSL201" s="251"/>
      <c r="FSM201" s="251"/>
      <c r="FSN201" s="251"/>
      <c r="FSO201" s="251"/>
      <c r="FSP201" s="251"/>
      <c r="FSQ201" s="251"/>
      <c r="FSR201" s="251"/>
      <c r="FSS201" s="251"/>
      <c r="FST201" s="251"/>
      <c r="FSU201" s="251"/>
      <c r="FSV201" s="251"/>
      <c r="FSW201" s="251"/>
      <c r="FSX201" s="251"/>
      <c r="FSY201" s="251"/>
      <c r="FSZ201" s="251"/>
      <c r="FTA201" s="251"/>
      <c r="FTB201" s="251"/>
      <c r="FTC201" s="251"/>
      <c r="FTD201" s="251"/>
      <c r="FTE201" s="251"/>
      <c r="FTF201" s="251"/>
      <c r="FTG201" s="251"/>
      <c r="FTH201" s="251"/>
      <c r="FTI201" s="251"/>
      <c r="FTJ201" s="251"/>
      <c r="FTK201" s="251"/>
      <c r="FTL201" s="251"/>
      <c r="FTM201" s="251"/>
      <c r="FTN201" s="251"/>
      <c r="FTO201" s="251"/>
      <c r="FTP201" s="251"/>
      <c r="FTQ201" s="251"/>
      <c r="FTR201" s="251"/>
      <c r="FTS201" s="251"/>
      <c r="FTT201" s="251"/>
      <c r="FTU201" s="251"/>
      <c r="FTV201" s="251"/>
      <c r="FTW201" s="251"/>
      <c r="FTX201" s="251"/>
      <c r="FTY201" s="251"/>
      <c r="FTZ201" s="251"/>
      <c r="FUA201" s="251"/>
      <c r="FUB201" s="251"/>
      <c r="FUC201" s="251"/>
      <c r="FUD201" s="251"/>
      <c r="FUE201" s="251"/>
      <c r="FUF201" s="251"/>
      <c r="FUG201" s="251"/>
      <c r="FUH201" s="251"/>
      <c r="FUI201" s="251"/>
      <c r="FUJ201" s="251"/>
      <c r="FUK201" s="251"/>
      <c r="FUL201" s="251"/>
      <c r="FUM201" s="251"/>
      <c r="FUN201" s="251"/>
      <c r="FUO201" s="251"/>
      <c r="FUP201" s="251"/>
      <c r="FUQ201" s="251"/>
      <c r="FUR201" s="251"/>
      <c r="FUS201" s="251"/>
      <c r="FUT201" s="251"/>
      <c r="FUU201" s="251"/>
      <c r="FUV201" s="251"/>
      <c r="FUW201" s="251"/>
      <c r="FUX201" s="251"/>
      <c r="FUY201" s="251"/>
      <c r="FUZ201" s="251"/>
      <c r="FVA201" s="251"/>
      <c r="FVB201" s="251"/>
      <c r="FVC201" s="251"/>
      <c r="FVD201" s="251"/>
      <c r="FVE201" s="251"/>
      <c r="FVF201" s="251"/>
      <c r="FVG201" s="251"/>
      <c r="FVH201" s="251"/>
      <c r="FVI201" s="251"/>
      <c r="FVJ201" s="251"/>
      <c r="FVK201" s="251"/>
      <c r="FVL201" s="251"/>
      <c r="FVM201" s="251"/>
      <c r="FVN201" s="251"/>
      <c r="FVO201" s="251"/>
      <c r="FVP201" s="251"/>
      <c r="FVQ201" s="251"/>
      <c r="FVR201" s="251"/>
      <c r="FVS201" s="251"/>
      <c r="FVT201" s="251"/>
      <c r="FVU201" s="251"/>
      <c r="FVV201" s="251"/>
      <c r="FVW201" s="251"/>
      <c r="FVX201" s="251"/>
      <c r="FVY201" s="251"/>
      <c r="FVZ201" s="251"/>
      <c r="FWA201" s="251"/>
      <c r="FWB201" s="251"/>
      <c r="FWC201" s="251"/>
      <c r="FWD201" s="251"/>
      <c r="FWE201" s="251"/>
      <c r="FWF201" s="251"/>
      <c r="FWG201" s="251"/>
      <c r="FWH201" s="251"/>
      <c r="FWI201" s="251"/>
      <c r="FWJ201" s="251"/>
      <c r="FWK201" s="251"/>
      <c r="FWL201" s="251"/>
      <c r="FWM201" s="251"/>
      <c r="FWN201" s="251"/>
      <c r="FWO201" s="251"/>
      <c r="FWP201" s="251"/>
      <c r="FWQ201" s="251"/>
      <c r="FWR201" s="251"/>
      <c r="FWS201" s="251"/>
      <c r="FWT201" s="251"/>
      <c r="FWU201" s="251"/>
      <c r="FWV201" s="251"/>
      <c r="FWW201" s="251"/>
      <c r="FWX201" s="251"/>
      <c r="FWY201" s="251"/>
      <c r="FWZ201" s="251"/>
      <c r="FXA201" s="251"/>
      <c r="FXB201" s="251"/>
      <c r="FXC201" s="251"/>
      <c r="FXD201" s="251"/>
      <c r="FXE201" s="251"/>
      <c r="FXF201" s="251"/>
      <c r="FXG201" s="251"/>
      <c r="FXH201" s="251"/>
      <c r="FXI201" s="251"/>
      <c r="FXJ201" s="251"/>
      <c r="FXK201" s="251"/>
      <c r="FXL201" s="251"/>
      <c r="FXM201" s="251"/>
      <c r="FXN201" s="251"/>
      <c r="FXO201" s="251"/>
      <c r="FXP201" s="251"/>
      <c r="FXQ201" s="251"/>
      <c r="FXR201" s="251"/>
      <c r="FXS201" s="251"/>
      <c r="FXT201" s="251"/>
      <c r="FXU201" s="251"/>
      <c r="FXV201" s="251"/>
      <c r="FXW201" s="251"/>
      <c r="FXX201" s="251"/>
      <c r="FXY201" s="251"/>
      <c r="FXZ201" s="251"/>
      <c r="FYA201" s="251"/>
      <c r="FYB201" s="251"/>
      <c r="FYC201" s="251"/>
      <c r="FYD201" s="251"/>
      <c r="FYE201" s="251"/>
      <c r="FYF201" s="251"/>
      <c r="FYG201" s="251"/>
      <c r="FYH201" s="251"/>
      <c r="FYI201" s="251"/>
      <c r="FYJ201" s="251"/>
      <c r="FYK201" s="251"/>
      <c r="FYL201" s="251"/>
      <c r="FYM201" s="251"/>
      <c r="FYN201" s="251"/>
      <c r="FYO201" s="251"/>
      <c r="FYP201" s="251"/>
      <c r="FYQ201" s="251"/>
      <c r="FYR201" s="251"/>
      <c r="FYS201" s="251"/>
      <c r="FYT201" s="251"/>
      <c r="FYU201" s="251"/>
      <c r="FYV201" s="251"/>
      <c r="FYW201" s="251"/>
      <c r="FYX201" s="251"/>
      <c r="FYY201" s="251"/>
      <c r="FYZ201" s="251"/>
      <c r="FZA201" s="251"/>
      <c r="FZB201" s="251"/>
      <c r="FZC201" s="251"/>
      <c r="FZD201" s="251"/>
      <c r="FZE201" s="251"/>
      <c r="FZF201" s="251"/>
      <c r="FZG201" s="251"/>
      <c r="FZH201" s="251"/>
      <c r="FZI201" s="251"/>
      <c r="FZJ201" s="251"/>
      <c r="FZK201" s="251"/>
      <c r="FZL201" s="251"/>
      <c r="FZM201" s="251"/>
      <c r="FZN201" s="251"/>
      <c r="FZO201" s="251"/>
      <c r="FZP201" s="251"/>
      <c r="FZQ201" s="251"/>
      <c r="FZR201" s="251"/>
      <c r="FZS201" s="251"/>
      <c r="FZT201" s="251"/>
      <c r="FZU201" s="251"/>
      <c r="FZV201" s="251"/>
      <c r="FZW201" s="251"/>
      <c r="FZX201" s="251"/>
      <c r="FZY201" s="251"/>
      <c r="FZZ201" s="251"/>
      <c r="GAA201" s="251"/>
      <c r="GAB201" s="251"/>
      <c r="GAC201" s="251"/>
      <c r="GAD201" s="251"/>
      <c r="GAE201" s="251"/>
      <c r="GAF201" s="251"/>
      <c r="GAG201" s="251"/>
      <c r="GAH201" s="251"/>
      <c r="GAI201" s="251"/>
      <c r="GAJ201" s="251"/>
      <c r="GAK201" s="251"/>
      <c r="GAL201" s="251"/>
      <c r="GAM201" s="251"/>
      <c r="GAN201" s="251"/>
      <c r="GAO201" s="251"/>
      <c r="GAP201" s="251"/>
      <c r="GAQ201" s="251"/>
      <c r="GAR201" s="251"/>
      <c r="GAS201" s="251"/>
      <c r="GAT201" s="251"/>
      <c r="GAU201" s="251"/>
      <c r="GAV201" s="251"/>
      <c r="GAW201" s="251"/>
      <c r="GAX201" s="251"/>
      <c r="GAY201" s="251"/>
      <c r="GAZ201" s="251"/>
      <c r="GBA201" s="251"/>
      <c r="GBB201" s="251"/>
      <c r="GBC201" s="251"/>
      <c r="GBD201" s="251"/>
      <c r="GBE201" s="251"/>
      <c r="GBF201" s="251"/>
      <c r="GBG201" s="251"/>
      <c r="GBH201" s="251"/>
      <c r="GBI201" s="251"/>
      <c r="GBJ201" s="251"/>
      <c r="GBK201" s="251"/>
      <c r="GBL201" s="251"/>
      <c r="GBM201" s="251"/>
      <c r="GBN201" s="251"/>
      <c r="GBO201" s="251"/>
      <c r="GBP201" s="251"/>
      <c r="GBQ201" s="251"/>
      <c r="GBR201" s="251"/>
      <c r="GBS201" s="251"/>
      <c r="GBT201" s="251"/>
      <c r="GBU201" s="251"/>
      <c r="GBV201" s="251"/>
      <c r="GBW201" s="251"/>
      <c r="GBX201" s="251"/>
      <c r="GBY201" s="251"/>
      <c r="GBZ201" s="251"/>
      <c r="GCA201" s="251"/>
      <c r="GCB201" s="251"/>
      <c r="GCC201" s="251"/>
      <c r="GCD201" s="251"/>
      <c r="GCE201" s="251"/>
      <c r="GCF201" s="251"/>
      <c r="GCG201" s="251"/>
      <c r="GCH201" s="251"/>
      <c r="GCI201" s="251"/>
      <c r="GCJ201" s="251"/>
      <c r="GCK201" s="251"/>
      <c r="GCL201" s="251"/>
      <c r="GCM201" s="251"/>
      <c r="GCN201" s="251"/>
      <c r="GCO201" s="251"/>
      <c r="GCP201" s="251"/>
      <c r="GCQ201" s="251"/>
      <c r="GCR201" s="251"/>
      <c r="GCS201" s="251"/>
      <c r="GCT201" s="251"/>
      <c r="GCU201" s="251"/>
      <c r="GCV201" s="251"/>
      <c r="GCW201" s="251"/>
      <c r="GCX201" s="251"/>
      <c r="GCY201" s="251"/>
      <c r="GCZ201" s="251"/>
      <c r="GDA201" s="251"/>
      <c r="GDB201" s="251"/>
      <c r="GDC201" s="251"/>
      <c r="GDD201" s="251"/>
      <c r="GDE201" s="251"/>
      <c r="GDF201" s="251"/>
      <c r="GDG201" s="251"/>
      <c r="GDH201" s="251"/>
      <c r="GDI201" s="251"/>
      <c r="GDJ201" s="251"/>
      <c r="GDK201" s="251"/>
      <c r="GDL201" s="251"/>
      <c r="GDM201" s="251"/>
      <c r="GDN201" s="251"/>
      <c r="GDO201" s="251"/>
      <c r="GDP201" s="251"/>
      <c r="GDQ201" s="251"/>
      <c r="GDR201" s="251"/>
      <c r="GDS201" s="251"/>
      <c r="GDT201" s="251"/>
      <c r="GDU201" s="251"/>
      <c r="GDV201" s="251"/>
      <c r="GDW201" s="251"/>
      <c r="GDX201" s="251"/>
      <c r="GDY201" s="251"/>
      <c r="GDZ201" s="251"/>
      <c r="GEA201" s="251"/>
      <c r="GEB201" s="251"/>
      <c r="GEC201" s="251"/>
      <c r="GED201" s="251"/>
      <c r="GEE201" s="251"/>
      <c r="GEF201" s="251"/>
      <c r="GEG201" s="251"/>
      <c r="GEH201" s="251"/>
      <c r="GEI201" s="251"/>
      <c r="GEJ201" s="251"/>
      <c r="GEK201" s="251"/>
      <c r="GEL201" s="251"/>
      <c r="GEM201" s="251"/>
      <c r="GEN201" s="251"/>
      <c r="GEO201" s="251"/>
      <c r="GEP201" s="251"/>
      <c r="GEQ201" s="251"/>
      <c r="GER201" s="251"/>
      <c r="GES201" s="251"/>
      <c r="GET201" s="251"/>
      <c r="GEU201" s="251"/>
      <c r="GEV201" s="251"/>
      <c r="GEW201" s="251"/>
      <c r="GEX201" s="251"/>
      <c r="GEY201" s="251"/>
      <c r="GEZ201" s="251"/>
      <c r="GFA201" s="251"/>
      <c r="GFB201" s="251"/>
      <c r="GFC201" s="251"/>
      <c r="GFD201" s="251"/>
      <c r="GFE201" s="251"/>
      <c r="GFF201" s="251"/>
      <c r="GFG201" s="251"/>
      <c r="GFH201" s="251"/>
      <c r="GFI201" s="251"/>
      <c r="GFJ201" s="251"/>
      <c r="GFK201" s="251"/>
      <c r="GFL201" s="251"/>
      <c r="GFM201" s="251"/>
      <c r="GFN201" s="251"/>
      <c r="GFO201" s="251"/>
      <c r="GFP201" s="251"/>
      <c r="GFQ201" s="251"/>
      <c r="GFR201" s="251"/>
      <c r="GFS201" s="251"/>
      <c r="GFT201" s="251"/>
      <c r="GFU201" s="251"/>
      <c r="GFV201" s="251"/>
      <c r="GFW201" s="251"/>
      <c r="GFX201" s="251"/>
      <c r="GFY201" s="251"/>
      <c r="GFZ201" s="251"/>
      <c r="GGA201" s="251"/>
      <c r="GGB201" s="251"/>
      <c r="GGC201" s="251"/>
      <c r="GGD201" s="251"/>
      <c r="GGE201" s="251"/>
      <c r="GGF201" s="251"/>
      <c r="GGG201" s="251"/>
      <c r="GGH201" s="251"/>
      <c r="GGI201" s="251"/>
      <c r="GGJ201" s="251"/>
      <c r="GGK201" s="251"/>
      <c r="GGL201" s="251"/>
      <c r="GGM201" s="251"/>
      <c r="GGN201" s="251"/>
      <c r="GGO201" s="251"/>
      <c r="GGP201" s="251"/>
      <c r="GGQ201" s="251"/>
      <c r="GGR201" s="251"/>
      <c r="GGS201" s="251"/>
      <c r="GGT201" s="251"/>
      <c r="GGU201" s="251"/>
      <c r="GGV201" s="251"/>
      <c r="GGW201" s="251"/>
      <c r="GGX201" s="251"/>
      <c r="GGY201" s="251"/>
      <c r="GGZ201" s="251"/>
      <c r="GHA201" s="251"/>
      <c r="GHB201" s="251"/>
      <c r="GHC201" s="251"/>
      <c r="GHD201" s="251"/>
      <c r="GHE201" s="251"/>
      <c r="GHF201" s="251"/>
      <c r="GHG201" s="251"/>
      <c r="GHH201" s="251"/>
      <c r="GHI201" s="251"/>
      <c r="GHJ201" s="251"/>
      <c r="GHK201" s="251"/>
      <c r="GHL201" s="251"/>
      <c r="GHM201" s="251"/>
      <c r="GHN201" s="251"/>
      <c r="GHO201" s="251"/>
      <c r="GHP201" s="251"/>
      <c r="GHQ201" s="251"/>
      <c r="GHR201" s="251"/>
      <c r="GHS201" s="251"/>
      <c r="GHT201" s="251"/>
      <c r="GHU201" s="251"/>
      <c r="GHV201" s="251"/>
      <c r="GHW201" s="251"/>
      <c r="GHX201" s="251"/>
      <c r="GHY201" s="251"/>
      <c r="GHZ201" s="251"/>
      <c r="GIA201" s="251"/>
      <c r="GIB201" s="251"/>
      <c r="GIC201" s="251"/>
      <c r="GID201" s="251"/>
      <c r="GIE201" s="251"/>
      <c r="GIF201" s="251"/>
      <c r="GIG201" s="251"/>
      <c r="GIH201" s="251"/>
      <c r="GII201" s="251"/>
      <c r="GIJ201" s="251"/>
      <c r="GIK201" s="251"/>
      <c r="GIL201" s="251"/>
      <c r="GIM201" s="251"/>
      <c r="GIN201" s="251"/>
      <c r="GIO201" s="251"/>
      <c r="GIP201" s="251"/>
      <c r="GIQ201" s="251"/>
      <c r="GIR201" s="251"/>
      <c r="GIS201" s="251"/>
      <c r="GIT201" s="251"/>
      <c r="GIU201" s="251"/>
      <c r="GIV201" s="251"/>
      <c r="GIW201" s="251"/>
      <c r="GIX201" s="251"/>
      <c r="GIY201" s="251"/>
      <c r="GIZ201" s="251"/>
      <c r="GJA201" s="251"/>
      <c r="GJB201" s="251"/>
      <c r="GJC201" s="251"/>
      <c r="GJD201" s="251"/>
      <c r="GJE201" s="251"/>
      <c r="GJF201" s="251"/>
      <c r="GJG201" s="251"/>
      <c r="GJH201" s="251"/>
      <c r="GJI201" s="251"/>
      <c r="GJJ201" s="251"/>
      <c r="GJK201" s="251"/>
      <c r="GJL201" s="251"/>
      <c r="GJM201" s="251"/>
      <c r="GJN201" s="251"/>
      <c r="GJO201" s="251"/>
      <c r="GJP201" s="251"/>
      <c r="GJQ201" s="251"/>
      <c r="GJR201" s="251"/>
      <c r="GJS201" s="251"/>
      <c r="GJT201" s="251"/>
      <c r="GJU201" s="251"/>
      <c r="GJV201" s="251"/>
      <c r="GJW201" s="251"/>
      <c r="GJX201" s="251"/>
      <c r="GJY201" s="251"/>
      <c r="GJZ201" s="251"/>
      <c r="GKA201" s="251"/>
      <c r="GKB201" s="251"/>
      <c r="GKC201" s="251"/>
      <c r="GKD201" s="251"/>
      <c r="GKE201" s="251"/>
      <c r="GKF201" s="251"/>
      <c r="GKG201" s="251"/>
      <c r="GKH201" s="251"/>
      <c r="GKI201" s="251"/>
      <c r="GKJ201" s="251"/>
      <c r="GKK201" s="251"/>
      <c r="GKL201" s="251"/>
      <c r="GKM201" s="251"/>
      <c r="GKN201" s="251"/>
      <c r="GKO201" s="251"/>
      <c r="GKP201" s="251"/>
      <c r="GKQ201" s="251"/>
      <c r="GKR201" s="251"/>
      <c r="GKS201" s="251"/>
      <c r="GKT201" s="251"/>
      <c r="GKU201" s="251"/>
      <c r="GKV201" s="251"/>
      <c r="GKW201" s="251"/>
      <c r="GKX201" s="251"/>
      <c r="GKY201" s="251"/>
      <c r="GKZ201" s="251"/>
      <c r="GLA201" s="251"/>
      <c r="GLB201" s="251"/>
      <c r="GLC201" s="251"/>
      <c r="GLD201" s="251"/>
      <c r="GLE201" s="251"/>
      <c r="GLF201" s="251"/>
      <c r="GLG201" s="251"/>
      <c r="GLH201" s="251"/>
      <c r="GLI201" s="251"/>
      <c r="GLJ201" s="251"/>
      <c r="GLK201" s="251"/>
      <c r="GLL201" s="251"/>
      <c r="GLM201" s="251"/>
      <c r="GLN201" s="251"/>
      <c r="GLO201" s="251"/>
      <c r="GLP201" s="251"/>
      <c r="GLQ201" s="251"/>
      <c r="GLR201" s="251"/>
      <c r="GLS201" s="251"/>
      <c r="GLT201" s="251"/>
      <c r="GLU201" s="251"/>
      <c r="GLV201" s="251"/>
      <c r="GLW201" s="251"/>
      <c r="GLX201" s="251"/>
      <c r="GLY201" s="251"/>
      <c r="GLZ201" s="251"/>
      <c r="GMA201" s="251"/>
      <c r="GMB201" s="251"/>
      <c r="GMC201" s="251"/>
      <c r="GMD201" s="251"/>
      <c r="GME201" s="251"/>
      <c r="GMF201" s="251"/>
      <c r="GMG201" s="251"/>
      <c r="GMH201" s="251"/>
      <c r="GMI201" s="251"/>
      <c r="GMJ201" s="251"/>
      <c r="GMK201" s="251"/>
      <c r="GML201" s="251"/>
      <c r="GMM201" s="251"/>
      <c r="GMN201" s="251"/>
      <c r="GMO201" s="251"/>
      <c r="GMP201" s="251"/>
      <c r="GMQ201" s="251"/>
      <c r="GMR201" s="251"/>
      <c r="GMS201" s="251"/>
      <c r="GMT201" s="251"/>
      <c r="GMU201" s="251"/>
      <c r="GMV201" s="251"/>
      <c r="GMW201" s="251"/>
      <c r="GMX201" s="251"/>
      <c r="GMY201" s="251"/>
      <c r="GMZ201" s="251"/>
      <c r="GNA201" s="251"/>
      <c r="GNB201" s="251"/>
      <c r="GNC201" s="251"/>
      <c r="GND201" s="251"/>
      <c r="GNE201" s="251"/>
      <c r="GNF201" s="251"/>
      <c r="GNG201" s="251"/>
      <c r="GNH201" s="251"/>
      <c r="GNI201" s="251"/>
      <c r="GNJ201" s="251"/>
      <c r="GNK201" s="251"/>
      <c r="GNL201" s="251"/>
      <c r="GNM201" s="251"/>
      <c r="GNN201" s="251"/>
      <c r="GNO201" s="251"/>
      <c r="GNP201" s="251"/>
      <c r="GNQ201" s="251"/>
      <c r="GNR201" s="251"/>
      <c r="GNS201" s="251"/>
      <c r="GNT201" s="251"/>
      <c r="GNU201" s="251"/>
      <c r="GNV201" s="251"/>
      <c r="GNW201" s="251"/>
      <c r="GNX201" s="251"/>
      <c r="GNY201" s="251"/>
      <c r="GNZ201" s="251"/>
      <c r="GOA201" s="251"/>
      <c r="GOB201" s="251"/>
      <c r="GOC201" s="251"/>
      <c r="GOD201" s="251"/>
      <c r="GOE201" s="251"/>
      <c r="GOF201" s="251"/>
      <c r="GOG201" s="251"/>
      <c r="GOH201" s="251"/>
      <c r="GOI201" s="251"/>
      <c r="GOJ201" s="251"/>
      <c r="GOK201" s="251"/>
      <c r="GOL201" s="251"/>
      <c r="GOM201" s="251"/>
      <c r="GON201" s="251"/>
      <c r="GOO201" s="251"/>
      <c r="GOP201" s="251"/>
      <c r="GOQ201" s="251"/>
      <c r="GOR201" s="251"/>
      <c r="GOS201" s="251"/>
      <c r="GOT201" s="251"/>
      <c r="GOU201" s="251"/>
      <c r="GOV201" s="251"/>
      <c r="GOW201" s="251"/>
      <c r="GOX201" s="251"/>
      <c r="GOY201" s="251"/>
      <c r="GOZ201" s="251"/>
      <c r="GPA201" s="251"/>
      <c r="GPB201" s="251"/>
      <c r="GPC201" s="251"/>
      <c r="GPD201" s="251"/>
      <c r="GPE201" s="251"/>
      <c r="GPF201" s="251"/>
      <c r="GPG201" s="251"/>
      <c r="GPH201" s="251"/>
      <c r="GPI201" s="251"/>
      <c r="GPJ201" s="251"/>
      <c r="GPK201" s="251"/>
      <c r="GPL201" s="251"/>
      <c r="GPM201" s="251"/>
      <c r="GPN201" s="251"/>
      <c r="GPO201" s="251"/>
      <c r="GPP201" s="251"/>
      <c r="GPQ201" s="251"/>
      <c r="GPR201" s="251"/>
      <c r="GPS201" s="251"/>
      <c r="GPT201" s="251"/>
      <c r="GPU201" s="251"/>
      <c r="GPV201" s="251"/>
      <c r="GPW201" s="251"/>
      <c r="GPX201" s="251"/>
      <c r="GPY201" s="251"/>
      <c r="GPZ201" s="251"/>
      <c r="GQA201" s="251"/>
      <c r="GQB201" s="251"/>
      <c r="GQC201" s="251"/>
      <c r="GQD201" s="251"/>
      <c r="GQE201" s="251"/>
      <c r="GQF201" s="251"/>
      <c r="GQG201" s="251"/>
      <c r="GQH201" s="251"/>
      <c r="GQI201" s="251"/>
      <c r="GQJ201" s="251"/>
      <c r="GQK201" s="251"/>
      <c r="GQL201" s="251"/>
      <c r="GQM201" s="251"/>
      <c r="GQN201" s="251"/>
      <c r="GQO201" s="251"/>
      <c r="GQP201" s="251"/>
      <c r="GQQ201" s="251"/>
      <c r="GQR201" s="251"/>
      <c r="GQS201" s="251"/>
      <c r="GQT201" s="251"/>
      <c r="GQU201" s="251"/>
      <c r="GQV201" s="251"/>
      <c r="GQW201" s="251"/>
      <c r="GQX201" s="251"/>
      <c r="GQY201" s="251"/>
      <c r="GQZ201" s="251"/>
      <c r="GRA201" s="251"/>
      <c r="GRB201" s="251"/>
      <c r="GRC201" s="251"/>
      <c r="GRD201" s="251"/>
      <c r="GRE201" s="251"/>
      <c r="GRF201" s="251"/>
      <c r="GRG201" s="251"/>
      <c r="GRH201" s="251"/>
      <c r="GRI201" s="251"/>
      <c r="GRJ201" s="251"/>
      <c r="GRK201" s="251"/>
      <c r="GRL201" s="251"/>
      <c r="GRM201" s="251"/>
      <c r="GRN201" s="251"/>
      <c r="GRO201" s="251"/>
      <c r="GRP201" s="251"/>
      <c r="GRQ201" s="251"/>
      <c r="GRR201" s="251"/>
      <c r="GRS201" s="251"/>
      <c r="GRT201" s="251"/>
      <c r="GRU201" s="251"/>
      <c r="GRV201" s="251"/>
      <c r="GRW201" s="251"/>
      <c r="GRX201" s="251"/>
      <c r="GRY201" s="251"/>
      <c r="GRZ201" s="251"/>
      <c r="GSA201" s="251"/>
      <c r="GSB201" s="251"/>
      <c r="GSC201" s="251"/>
      <c r="GSD201" s="251"/>
      <c r="GSE201" s="251"/>
      <c r="GSF201" s="251"/>
      <c r="GSG201" s="251"/>
      <c r="GSH201" s="251"/>
      <c r="GSI201" s="251"/>
      <c r="GSJ201" s="251"/>
      <c r="GSK201" s="251"/>
      <c r="GSL201" s="251"/>
      <c r="GSM201" s="251"/>
      <c r="GSN201" s="251"/>
      <c r="GSO201" s="251"/>
      <c r="GSP201" s="251"/>
      <c r="GSQ201" s="251"/>
      <c r="GSR201" s="251"/>
      <c r="GSS201" s="251"/>
      <c r="GST201" s="251"/>
      <c r="GSU201" s="251"/>
      <c r="GSV201" s="251"/>
      <c r="GSW201" s="251"/>
      <c r="GSX201" s="251"/>
      <c r="GSY201" s="251"/>
      <c r="GSZ201" s="251"/>
      <c r="GTA201" s="251"/>
      <c r="GTB201" s="251"/>
      <c r="GTC201" s="251"/>
      <c r="GTD201" s="251"/>
      <c r="GTE201" s="251"/>
      <c r="GTF201" s="251"/>
      <c r="GTG201" s="251"/>
      <c r="GTH201" s="251"/>
      <c r="GTI201" s="251"/>
      <c r="GTJ201" s="251"/>
      <c r="GTK201" s="251"/>
      <c r="GTL201" s="251"/>
      <c r="GTM201" s="251"/>
      <c r="GTN201" s="251"/>
      <c r="GTO201" s="251"/>
      <c r="GTP201" s="251"/>
      <c r="GTQ201" s="251"/>
      <c r="GTR201" s="251"/>
      <c r="GTS201" s="251"/>
      <c r="GTT201" s="251"/>
      <c r="GTU201" s="251"/>
      <c r="GTV201" s="251"/>
      <c r="GTW201" s="251"/>
      <c r="GTX201" s="251"/>
      <c r="GTY201" s="251"/>
      <c r="GTZ201" s="251"/>
      <c r="GUA201" s="251"/>
      <c r="GUB201" s="251"/>
      <c r="GUC201" s="251"/>
      <c r="GUD201" s="251"/>
      <c r="GUE201" s="251"/>
      <c r="GUF201" s="251"/>
      <c r="GUG201" s="251"/>
      <c r="GUH201" s="251"/>
      <c r="GUI201" s="251"/>
      <c r="GUJ201" s="251"/>
      <c r="GUK201" s="251"/>
      <c r="GUL201" s="251"/>
      <c r="GUM201" s="251"/>
      <c r="GUN201" s="251"/>
      <c r="GUO201" s="251"/>
      <c r="GUP201" s="251"/>
      <c r="GUQ201" s="251"/>
      <c r="GUR201" s="251"/>
      <c r="GUS201" s="251"/>
      <c r="GUT201" s="251"/>
      <c r="GUU201" s="251"/>
      <c r="GUV201" s="251"/>
      <c r="GUW201" s="251"/>
      <c r="GUX201" s="251"/>
      <c r="GUY201" s="251"/>
      <c r="GUZ201" s="251"/>
      <c r="GVA201" s="251"/>
      <c r="GVB201" s="251"/>
      <c r="GVC201" s="251"/>
      <c r="GVD201" s="251"/>
      <c r="GVE201" s="251"/>
      <c r="GVF201" s="251"/>
      <c r="GVG201" s="251"/>
      <c r="GVH201" s="251"/>
      <c r="GVI201" s="251"/>
      <c r="GVJ201" s="251"/>
      <c r="GVK201" s="251"/>
      <c r="GVL201" s="251"/>
      <c r="GVM201" s="251"/>
      <c r="GVN201" s="251"/>
      <c r="GVO201" s="251"/>
      <c r="GVP201" s="251"/>
      <c r="GVQ201" s="251"/>
      <c r="GVR201" s="251"/>
      <c r="GVS201" s="251"/>
      <c r="GVT201" s="251"/>
      <c r="GVU201" s="251"/>
      <c r="GVV201" s="251"/>
      <c r="GVW201" s="251"/>
      <c r="GVX201" s="251"/>
      <c r="GVY201" s="251"/>
      <c r="GVZ201" s="251"/>
      <c r="GWA201" s="251"/>
      <c r="GWB201" s="251"/>
      <c r="GWC201" s="251"/>
      <c r="GWD201" s="251"/>
      <c r="GWE201" s="251"/>
      <c r="GWF201" s="251"/>
      <c r="GWG201" s="251"/>
      <c r="GWH201" s="251"/>
      <c r="GWI201" s="251"/>
      <c r="GWJ201" s="251"/>
      <c r="GWK201" s="251"/>
      <c r="GWL201" s="251"/>
      <c r="GWM201" s="251"/>
      <c r="GWN201" s="251"/>
      <c r="GWO201" s="251"/>
      <c r="GWP201" s="251"/>
      <c r="GWQ201" s="251"/>
      <c r="GWR201" s="251"/>
      <c r="GWS201" s="251"/>
      <c r="GWT201" s="251"/>
      <c r="GWU201" s="251"/>
      <c r="GWV201" s="251"/>
      <c r="GWW201" s="251"/>
      <c r="GWX201" s="251"/>
      <c r="GWY201" s="251"/>
      <c r="GWZ201" s="251"/>
      <c r="GXA201" s="251"/>
      <c r="GXB201" s="251"/>
      <c r="GXC201" s="251"/>
      <c r="GXD201" s="251"/>
      <c r="GXE201" s="251"/>
      <c r="GXF201" s="251"/>
      <c r="GXG201" s="251"/>
      <c r="GXH201" s="251"/>
      <c r="GXI201" s="251"/>
      <c r="GXJ201" s="251"/>
      <c r="GXK201" s="251"/>
      <c r="GXL201" s="251"/>
      <c r="GXM201" s="251"/>
      <c r="GXN201" s="251"/>
      <c r="GXO201" s="251"/>
      <c r="GXP201" s="251"/>
      <c r="GXQ201" s="251"/>
      <c r="GXR201" s="251"/>
      <c r="GXS201" s="251"/>
      <c r="GXT201" s="251"/>
      <c r="GXU201" s="251"/>
      <c r="GXV201" s="251"/>
      <c r="GXW201" s="251"/>
      <c r="GXX201" s="251"/>
      <c r="GXY201" s="251"/>
      <c r="GXZ201" s="251"/>
      <c r="GYA201" s="251"/>
      <c r="GYB201" s="251"/>
      <c r="GYC201" s="251"/>
      <c r="GYD201" s="251"/>
      <c r="GYE201" s="251"/>
      <c r="GYF201" s="251"/>
      <c r="GYG201" s="251"/>
      <c r="GYH201" s="251"/>
      <c r="GYI201" s="251"/>
      <c r="GYJ201" s="251"/>
      <c r="GYK201" s="251"/>
      <c r="GYL201" s="251"/>
      <c r="GYM201" s="251"/>
      <c r="GYN201" s="251"/>
      <c r="GYO201" s="251"/>
      <c r="GYP201" s="251"/>
      <c r="GYQ201" s="251"/>
      <c r="GYR201" s="251"/>
      <c r="GYS201" s="251"/>
      <c r="GYT201" s="251"/>
      <c r="GYU201" s="251"/>
      <c r="GYV201" s="251"/>
      <c r="GYW201" s="251"/>
      <c r="GYX201" s="251"/>
      <c r="GYY201" s="251"/>
      <c r="GYZ201" s="251"/>
      <c r="GZA201" s="251"/>
      <c r="GZB201" s="251"/>
      <c r="GZC201" s="251"/>
      <c r="GZD201" s="251"/>
      <c r="GZE201" s="251"/>
      <c r="GZF201" s="251"/>
      <c r="GZG201" s="251"/>
      <c r="GZH201" s="251"/>
      <c r="GZI201" s="251"/>
      <c r="GZJ201" s="251"/>
      <c r="GZK201" s="251"/>
      <c r="GZL201" s="251"/>
      <c r="GZM201" s="251"/>
      <c r="GZN201" s="251"/>
      <c r="GZO201" s="251"/>
      <c r="GZP201" s="251"/>
      <c r="GZQ201" s="251"/>
      <c r="GZR201" s="251"/>
      <c r="GZS201" s="251"/>
      <c r="GZT201" s="251"/>
      <c r="GZU201" s="251"/>
      <c r="GZV201" s="251"/>
      <c r="GZW201" s="251"/>
      <c r="GZX201" s="251"/>
      <c r="GZY201" s="251"/>
      <c r="GZZ201" s="251"/>
      <c r="HAA201" s="251"/>
      <c r="HAB201" s="251"/>
      <c r="HAC201" s="251"/>
      <c r="HAD201" s="251"/>
      <c r="HAE201" s="251"/>
      <c r="HAF201" s="251"/>
      <c r="HAG201" s="251"/>
      <c r="HAH201" s="251"/>
      <c r="HAI201" s="251"/>
      <c r="HAJ201" s="251"/>
      <c r="HAK201" s="251"/>
      <c r="HAL201" s="251"/>
      <c r="HAM201" s="251"/>
      <c r="HAN201" s="251"/>
      <c r="HAO201" s="251"/>
      <c r="HAP201" s="251"/>
      <c r="HAQ201" s="251"/>
      <c r="HAR201" s="251"/>
      <c r="HAS201" s="251"/>
      <c r="HAT201" s="251"/>
      <c r="HAU201" s="251"/>
      <c r="HAV201" s="251"/>
      <c r="HAW201" s="251"/>
      <c r="HAX201" s="251"/>
      <c r="HAY201" s="251"/>
      <c r="HAZ201" s="251"/>
      <c r="HBA201" s="251"/>
      <c r="HBB201" s="251"/>
      <c r="HBC201" s="251"/>
      <c r="HBD201" s="251"/>
      <c r="HBE201" s="251"/>
      <c r="HBF201" s="251"/>
      <c r="HBG201" s="251"/>
      <c r="HBH201" s="251"/>
      <c r="HBI201" s="251"/>
      <c r="HBJ201" s="251"/>
      <c r="HBK201" s="251"/>
      <c r="HBL201" s="251"/>
      <c r="HBM201" s="251"/>
      <c r="HBN201" s="251"/>
      <c r="HBO201" s="251"/>
      <c r="HBP201" s="251"/>
      <c r="HBQ201" s="251"/>
      <c r="HBR201" s="251"/>
      <c r="HBS201" s="251"/>
      <c r="HBT201" s="251"/>
      <c r="HBU201" s="251"/>
      <c r="HBV201" s="251"/>
      <c r="HBW201" s="251"/>
      <c r="HBX201" s="251"/>
      <c r="HBY201" s="251"/>
      <c r="HBZ201" s="251"/>
      <c r="HCA201" s="251"/>
      <c r="HCB201" s="251"/>
      <c r="HCC201" s="251"/>
      <c r="HCD201" s="251"/>
      <c r="HCE201" s="251"/>
      <c r="HCF201" s="251"/>
      <c r="HCG201" s="251"/>
      <c r="HCH201" s="251"/>
      <c r="HCI201" s="251"/>
      <c r="HCJ201" s="251"/>
      <c r="HCK201" s="251"/>
      <c r="HCL201" s="251"/>
      <c r="HCM201" s="251"/>
      <c r="HCN201" s="251"/>
      <c r="HCO201" s="251"/>
      <c r="HCP201" s="251"/>
      <c r="HCQ201" s="251"/>
      <c r="HCR201" s="251"/>
      <c r="HCS201" s="251"/>
      <c r="HCT201" s="251"/>
      <c r="HCU201" s="251"/>
      <c r="HCV201" s="251"/>
      <c r="HCW201" s="251"/>
      <c r="HCX201" s="251"/>
      <c r="HCY201" s="251"/>
      <c r="HCZ201" s="251"/>
      <c r="HDA201" s="251"/>
      <c r="HDB201" s="251"/>
      <c r="HDC201" s="251"/>
      <c r="HDD201" s="251"/>
      <c r="HDE201" s="251"/>
      <c r="HDF201" s="251"/>
      <c r="HDG201" s="251"/>
      <c r="HDH201" s="251"/>
      <c r="HDI201" s="251"/>
      <c r="HDJ201" s="251"/>
      <c r="HDK201" s="251"/>
      <c r="HDL201" s="251"/>
      <c r="HDM201" s="251"/>
      <c r="HDN201" s="251"/>
      <c r="HDO201" s="251"/>
      <c r="HDP201" s="251"/>
      <c r="HDQ201" s="251"/>
      <c r="HDR201" s="251"/>
      <c r="HDS201" s="251"/>
      <c r="HDT201" s="251"/>
      <c r="HDU201" s="251"/>
      <c r="HDV201" s="251"/>
      <c r="HDW201" s="251"/>
      <c r="HDX201" s="251"/>
      <c r="HDY201" s="251"/>
      <c r="HDZ201" s="251"/>
      <c r="HEA201" s="251"/>
      <c r="HEB201" s="251"/>
      <c r="HEC201" s="251"/>
      <c r="HED201" s="251"/>
      <c r="HEE201" s="251"/>
      <c r="HEF201" s="251"/>
      <c r="HEG201" s="251"/>
      <c r="HEH201" s="251"/>
      <c r="HEI201" s="251"/>
      <c r="HEJ201" s="251"/>
      <c r="HEK201" s="251"/>
      <c r="HEL201" s="251"/>
      <c r="HEM201" s="251"/>
      <c r="HEN201" s="251"/>
      <c r="HEO201" s="251"/>
      <c r="HEP201" s="251"/>
      <c r="HEQ201" s="251"/>
      <c r="HER201" s="251"/>
      <c r="HES201" s="251"/>
      <c r="HET201" s="251"/>
      <c r="HEU201" s="251"/>
      <c r="HEV201" s="251"/>
      <c r="HEW201" s="251"/>
      <c r="HEX201" s="251"/>
      <c r="HEY201" s="251"/>
      <c r="HEZ201" s="251"/>
      <c r="HFA201" s="251"/>
      <c r="HFB201" s="251"/>
      <c r="HFC201" s="251"/>
      <c r="HFD201" s="251"/>
      <c r="HFE201" s="251"/>
      <c r="HFF201" s="251"/>
      <c r="HFG201" s="251"/>
      <c r="HFH201" s="251"/>
      <c r="HFI201" s="251"/>
      <c r="HFJ201" s="251"/>
      <c r="HFK201" s="251"/>
      <c r="HFL201" s="251"/>
      <c r="HFM201" s="251"/>
      <c r="HFN201" s="251"/>
      <c r="HFO201" s="251"/>
      <c r="HFP201" s="251"/>
      <c r="HFQ201" s="251"/>
      <c r="HFR201" s="251"/>
      <c r="HFS201" s="251"/>
      <c r="HFT201" s="251"/>
      <c r="HFU201" s="251"/>
      <c r="HFV201" s="251"/>
      <c r="HFW201" s="251"/>
      <c r="HFX201" s="251"/>
      <c r="HFY201" s="251"/>
      <c r="HFZ201" s="251"/>
      <c r="HGA201" s="251"/>
      <c r="HGB201" s="251"/>
      <c r="HGC201" s="251"/>
      <c r="HGD201" s="251"/>
      <c r="HGE201" s="251"/>
      <c r="HGF201" s="251"/>
      <c r="HGG201" s="251"/>
      <c r="HGH201" s="251"/>
      <c r="HGI201" s="251"/>
      <c r="HGJ201" s="251"/>
      <c r="HGK201" s="251"/>
      <c r="HGL201" s="251"/>
      <c r="HGM201" s="251"/>
      <c r="HGN201" s="251"/>
      <c r="HGO201" s="251"/>
      <c r="HGP201" s="251"/>
      <c r="HGQ201" s="251"/>
      <c r="HGR201" s="251"/>
      <c r="HGS201" s="251"/>
      <c r="HGT201" s="251"/>
      <c r="HGU201" s="251"/>
      <c r="HGV201" s="251"/>
      <c r="HGW201" s="251"/>
      <c r="HGX201" s="251"/>
      <c r="HGY201" s="251"/>
      <c r="HGZ201" s="251"/>
      <c r="HHA201" s="251"/>
      <c r="HHB201" s="251"/>
      <c r="HHC201" s="251"/>
      <c r="HHD201" s="251"/>
      <c r="HHE201" s="251"/>
      <c r="HHF201" s="251"/>
      <c r="HHG201" s="251"/>
      <c r="HHH201" s="251"/>
      <c r="HHI201" s="251"/>
      <c r="HHJ201" s="251"/>
      <c r="HHK201" s="251"/>
      <c r="HHL201" s="251"/>
      <c r="HHM201" s="251"/>
      <c r="HHN201" s="251"/>
      <c r="HHO201" s="251"/>
      <c r="HHP201" s="251"/>
      <c r="HHQ201" s="251"/>
      <c r="HHR201" s="251"/>
      <c r="HHS201" s="251"/>
      <c r="HHT201" s="251"/>
      <c r="HHU201" s="251"/>
      <c r="HHV201" s="251"/>
      <c r="HHW201" s="251"/>
      <c r="HHX201" s="251"/>
      <c r="HHY201" s="251"/>
      <c r="HHZ201" s="251"/>
      <c r="HIA201" s="251"/>
      <c r="HIB201" s="251"/>
      <c r="HIC201" s="251"/>
      <c r="HID201" s="251"/>
      <c r="HIE201" s="251"/>
      <c r="HIF201" s="251"/>
      <c r="HIG201" s="251"/>
      <c r="HIH201" s="251"/>
      <c r="HII201" s="251"/>
      <c r="HIJ201" s="251"/>
      <c r="HIK201" s="251"/>
      <c r="HIL201" s="251"/>
      <c r="HIM201" s="251"/>
      <c r="HIN201" s="251"/>
      <c r="HIO201" s="251"/>
      <c r="HIP201" s="251"/>
      <c r="HIQ201" s="251"/>
      <c r="HIR201" s="251"/>
      <c r="HIS201" s="251"/>
      <c r="HIT201" s="251"/>
      <c r="HIU201" s="251"/>
      <c r="HIV201" s="251"/>
      <c r="HIW201" s="251"/>
      <c r="HIX201" s="251"/>
      <c r="HIY201" s="251"/>
      <c r="HIZ201" s="251"/>
      <c r="HJA201" s="251"/>
      <c r="HJB201" s="251"/>
      <c r="HJC201" s="251"/>
      <c r="HJD201" s="251"/>
      <c r="HJE201" s="251"/>
      <c r="HJF201" s="251"/>
      <c r="HJG201" s="251"/>
      <c r="HJH201" s="251"/>
      <c r="HJI201" s="251"/>
      <c r="HJJ201" s="251"/>
      <c r="HJK201" s="251"/>
      <c r="HJL201" s="251"/>
      <c r="HJM201" s="251"/>
      <c r="HJN201" s="251"/>
      <c r="HJO201" s="251"/>
      <c r="HJP201" s="251"/>
      <c r="HJQ201" s="251"/>
      <c r="HJR201" s="251"/>
      <c r="HJS201" s="251"/>
      <c r="HJT201" s="251"/>
      <c r="HJU201" s="251"/>
      <c r="HJV201" s="251"/>
      <c r="HJW201" s="251"/>
      <c r="HJX201" s="251"/>
      <c r="HJY201" s="251"/>
      <c r="HJZ201" s="251"/>
      <c r="HKA201" s="251"/>
      <c r="HKB201" s="251"/>
      <c r="HKC201" s="251"/>
      <c r="HKD201" s="251"/>
      <c r="HKE201" s="251"/>
      <c r="HKF201" s="251"/>
      <c r="HKG201" s="251"/>
      <c r="HKH201" s="251"/>
      <c r="HKI201" s="251"/>
      <c r="HKJ201" s="251"/>
      <c r="HKK201" s="251"/>
      <c r="HKL201" s="251"/>
      <c r="HKM201" s="251"/>
      <c r="HKN201" s="251"/>
      <c r="HKO201" s="251"/>
      <c r="HKP201" s="251"/>
      <c r="HKQ201" s="251"/>
      <c r="HKR201" s="251"/>
      <c r="HKS201" s="251"/>
      <c r="HKT201" s="251"/>
      <c r="HKU201" s="251"/>
      <c r="HKV201" s="251"/>
      <c r="HKW201" s="251"/>
      <c r="HKX201" s="251"/>
      <c r="HKY201" s="251"/>
      <c r="HKZ201" s="251"/>
      <c r="HLA201" s="251"/>
      <c r="HLB201" s="251"/>
      <c r="HLC201" s="251"/>
      <c r="HLD201" s="251"/>
      <c r="HLE201" s="251"/>
      <c r="HLF201" s="251"/>
      <c r="HLG201" s="251"/>
      <c r="HLH201" s="251"/>
      <c r="HLI201" s="251"/>
      <c r="HLJ201" s="251"/>
      <c r="HLK201" s="251"/>
      <c r="HLL201" s="251"/>
      <c r="HLM201" s="251"/>
      <c r="HLN201" s="251"/>
      <c r="HLO201" s="251"/>
      <c r="HLP201" s="251"/>
      <c r="HLQ201" s="251"/>
      <c r="HLR201" s="251"/>
      <c r="HLS201" s="251"/>
      <c r="HLT201" s="251"/>
      <c r="HLU201" s="251"/>
      <c r="HLV201" s="251"/>
      <c r="HLW201" s="251"/>
      <c r="HLX201" s="251"/>
      <c r="HLY201" s="251"/>
      <c r="HLZ201" s="251"/>
      <c r="HMA201" s="251"/>
      <c r="HMB201" s="251"/>
      <c r="HMC201" s="251"/>
      <c r="HMD201" s="251"/>
      <c r="HME201" s="251"/>
      <c r="HMF201" s="251"/>
      <c r="HMG201" s="251"/>
      <c r="HMH201" s="251"/>
      <c r="HMI201" s="251"/>
      <c r="HMJ201" s="251"/>
      <c r="HMK201" s="251"/>
      <c r="HML201" s="251"/>
      <c r="HMM201" s="251"/>
      <c r="HMN201" s="251"/>
      <c r="HMO201" s="251"/>
      <c r="HMP201" s="251"/>
      <c r="HMQ201" s="251"/>
      <c r="HMR201" s="251"/>
      <c r="HMS201" s="251"/>
      <c r="HMT201" s="251"/>
      <c r="HMU201" s="251"/>
      <c r="HMV201" s="251"/>
      <c r="HMW201" s="251"/>
      <c r="HMX201" s="251"/>
      <c r="HMY201" s="251"/>
      <c r="HMZ201" s="251"/>
      <c r="HNA201" s="251"/>
      <c r="HNB201" s="251"/>
      <c r="HNC201" s="251"/>
      <c r="HND201" s="251"/>
      <c r="HNE201" s="251"/>
      <c r="HNF201" s="251"/>
      <c r="HNG201" s="251"/>
      <c r="HNH201" s="251"/>
      <c r="HNI201" s="251"/>
      <c r="HNJ201" s="251"/>
      <c r="HNK201" s="251"/>
      <c r="HNL201" s="251"/>
      <c r="HNM201" s="251"/>
      <c r="HNN201" s="251"/>
      <c r="HNO201" s="251"/>
      <c r="HNP201" s="251"/>
      <c r="HNQ201" s="251"/>
      <c r="HNR201" s="251"/>
      <c r="HNS201" s="251"/>
      <c r="HNT201" s="251"/>
      <c r="HNU201" s="251"/>
      <c r="HNV201" s="251"/>
      <c r="HNW201" s="251"/>
      <c r="HNX201" s="251"/>
      <c r="HNY201" s="251"/>
      <c r="HNZ201" s="251"/>
      <c r="HOA201" s="251"/>
      <c r="HOB201" s="251"/>
      <c r="HOC201" s="251"/>
      <c r="HOD201" s="251"/>
      <c r="HOE201" s="251"/>
      <c r="HOF201" s="251"/>
      <c r="HOG201" s="251"/>
      <c r="HOH201" s="251"/>
      <c r="HOI201" s="251"/>
      <c r="HOJ201" s="251"/>
      <c r="HOK201" s="251"/>
      <c r="HOL201" s="251"/>
      <c r="HOM201" s="251"/>
      <c r="HON201" s="251"/>
      <c r="HOO201" s="251"/>
      <c r="HOP201" s="251"/>
      <c r="HOQ201" s="251"/>
      <c r="HOR201" s="251"/>
      <c r="HOS201" s="251"/>
      <c r="HOT201" s="251"/>
      <c r="HOU201" s="251"/>
      <c r="HOV201" s="251"/>
      <c r="HOW201" s="251"/>
      <c r="HOX201" s="251"/>
      <c r="HOY201" s="251"/>
      <c r="HOZ201" s="251"/>
      <c r="HPA201" s="251"/>
      <c r="HPB201" s="251"/>
      <c r="HPC201" s="251"/>
      <c r="HPD201" s="251"/>
      <c r="HPE201" s="251"/>
      <c r="HPF201" s="251"/>
      <c r="HPG201" s="251"/>
      <c r="HPH201" s="251"/>
      <c r="HPI201" s="251"/>
      <c r="HPJ201" s="251"/>
      <c r="HPK201" s="251"/>
      <c r="HPL201" s="251"/>
      <c r="HPM201" s="251"/>
      <c r="HPN201" s="251"/>
      <c r="HPO201" s="251"/>
      <c r="HPP201" s="251"/>
      <c r="HPQ201" s="251"/>
      <c r="HPR201" s="251"/>
      <c r="HPS201" s="251"/>
      <c r="HPT201" s="251"/>
      <c r="HPU201" s="251"/>
      <c r="HPV201" s="251"/>
      <c r="HPW201" s="251"/>
      <c r="HPX201" s="251"/>
      <c r="HPY201" s="251"/>
      <c r="HPZ201" s="251"/>
      <c r="HQA201" s="251"/>
      <c r="HQB201" s="251"/>
      <c r="HQC201" s="251"/>
      <c r="HQD201" s="251"/>
      <c r="HQE201" s="251"/>
      <c r="HQF201" s="251"/>
      <c r="HQG201" s="251"/>
      <c r="HQH201" s="251"/>
      <c r="HQI201" s="251"/>
      <c r="HQJ201" s="251"/>
      <c r="HQK201" s="251"/>
      <c r="HQL201" s="251"/>
      <c r="HQM201" s="251"/>
      <c r="HQN201" s="251"/>
      <c r="HQO201" s="251"/>
      <c r="HQP201" s="251"/>
      <c r="HQQ201" s="251"/>
      <c r="HQR201" s="251"/>
      <c r="HQS201" s="251"/>
      <c r="HQT201" s="251"/>
      <c r="HQU201" s="251"/>
      <c r="HQV201" s="251"/>
      <c r="HQW201" s="251"/>
      <c r="HQX201" s="251"/>
      <c r="HQY201" s="251"/>
      <c r="HQZ201" s="251"/>
      <c r="HRA201" s="251"/>
      <c r="HRB201" s="251"/>
      <c r="HRC201" s="251"/>
      <c r="HRD201" s="251"/>
      <c r="HRE201" s="251"/>
      <c r="HRF201" s="251"/>
      <c r="HRG201" s="251"/>
      <c r="HRH201" s="251"/>
      <c r="HRI201" s="251"/>
      <c r="HRJ201" s="251"/>
      <c r="HRK201" s="251"/>
      <c r="HRL201" s="251"/>
      <c r="HRM201" s="251"/>
      <c r="HRN201" s="251"/>
      <c r="HRO201" s="251"/>
      <c r="HRP201" s="251"/>
      <c r="HRQ201" s="251"/>
      <c r="HRR201" s="251"/>
      <c r="HRS201" s="251"/>
      <c r="HRT201" s="251"/>
      <c r="HRU201" s="251"/>
      <c r="HRV201" s="251"/>
      <c r="HRW201" s="251"/>
      <c r="HRX201" s="251"/>
      <c r="HRY201" s="251"/>
      <c r="HRZ201" s="251"/>
      <c r="HSA201" s="251"/>
      <c r="HSB201" s="251"/>
      <c r="HSC201" s="251"/>
      <c r="HSD201" s="251"/>
      <c r="HSE201" s="251"/>
      <c r="HSF201" s="251"/>
      <c r="HSG201" s="251"/>
      <c r="HSH201" s="251"/>
      <c r="HSI201" s="251"/>
      <c r="HSJ201" s="251"/>
      <c r="HSK201" s="251"/>
      <c r="HSL201" s="251"/>
      <c r="HSM201" s="251"/>
      <c r="HSN201" s="251"/>
      <c r="HSO201" s="251"/>
      <c r="HSP201" s="251"/>
      <c r="HSQ201" s="251"/>
      <c r="HSR201" s="251"/>
      <c r="HSS201" s="251"/>
      <c r="HST201" s="251"/>
      <c r="HSU201" s="251"/>
      <c r="HSV201" s="251"/>
      <c r="HSW201" s="251"/>
      <c r="HSX201" s="251"/>
      <c r="HSY201" s="251"/>
      <c r="HSZ201" s="251"/>
      <c r="HTA201" s="251"/>
      <c r="HTB201" s="251"/>
      <c r="HTC201" s="251"/>
      <c r="HTD201" s="251"/>
      <c r="HTE201" s="251"/>
      <c r="HTF201" s="251"/>
      <c r="HTG201" s="251"/>
      <c r="HTH201" s="251"/>
      <c r="HTI201" s="251"/>
      <c r="HTJ201" s="251"/>
      <c r="HTK201" s="251"/>
      <c r="HTL201" s="251"/>
      <c r="HTM201" s="251"/>
      <c r="HTN201" s="251"/>
      <c r="HTO201" s="251"/>
      <c r="HTP201" s="251"/>
      <c r="HTQ201" s="251"/>
      <c r="HTR201" s="251"/>
      <c r="HTS201" s="251"/>
      <c r="HTT201" s="251"/>
      <c r="HTU201" s="251"/>
      <c r="HTV201" s="251"/>
      <c r="HTW201" s="251"/>
      <c r="HTX201" s="251"/>
      <c r="HTY201" s="251"/>
      <c r="HTZ201" s="251"/>
      <c r="HUA201" s="251"/>
      <c r="HUB201" s="251"/>
      <c r="HUC201" s="251"/>
      <c r="HUD201" s="251"/>
      <c r="HUE201" s="251"/>
      <c r="HUF201" s="251"/>
      <c r="HUG201" s="251"/>
      <c r="HUH201" s="251"/>
      <c r="HUI201" s="251"/>
      <c r="HUJ201" s="251"/>
      <c r="HUK201" s="251"/>
      <c r="HUL201" s="251"/>
      <c r="HUM201" s="251"/>
      <c r="HUN201" s="251"/>
      <c r="HUO201" s="251"/>
      <c r="HUP201" s="251"/>
      <c r="HUQ201" s="251"/>
      <c r="HUR201" s="251"/>
      <c r="HUS201" s="251"/>
      <c r="HUT201" s="251"/>
      <c r="HUU201" s="251"/>
      <c r="HUV201" s="251"/>
      <c r="HUW201" s="251"/>
      <c r="HUX201" s="251"/>
      <c r="HUY201" s="251"/>
      <c r="HUZ201" s="251"/>
      <c r="HVA201" s="251"/>
      <c r="HVB201" s="251"/>
      <c r="HVC201" s="251"/>
      <c r="HVD201" s="251"/>
      <c r="HVE201" s="251"/>
      <c r="HVF201" s="251"/>
      <c r="HVG201" s="251"/>
      <c r="HVH201" s="251"/>
      <c r="HVI201" s="251"/>
      <c r="HVJ201" s="251"/>
      <c r="HVK201" s="251"/>
      <c r="HVL201" s="251"/>
      <c r="HVM201" s="251"/>
      <c r="HVN201" s="251"/>
      <c r="HVO201" s="251"/>
      <c r="HVP201" s="251"/>
      <c r="HVQ201" s="251"/>
      <c r="HVR201" s="251"/>
      <c r="HVS201" s="251"/>
      <c r="HVT201" s="251"/>
      <c r="HVU201" s="251"/>
      <c r="HVV201" s="251"/>
      <c r="HVW201" s="251"/>
      <c r="HVX201" s="251"/>
      <c r="HVY201" s="251"/>
      <c r="HVZ201" s="251"/>
      <c r="HWA201" s="251"/>
      <c r="HWB201" s="251"/>
      <c r="HWC201" s="251"/>
      <c r="HWD201" s="251"/>
      <c r="HWE201" s="251"/>
      <c r="HWF201" s="251"/>
      <c r="HWG201" s="251"/>
      <c r="HWH201" s="251"/>
      <c r="HWI201" s="251"/>
      <c r="HWJ201" s="251"/>
      <c r="HWK201" s="251"/>
      <c r="HWL201" s="251"/>
      <c r="HWM201" s="251"/>
      <c r="HWN201" s="251"/>
      <c r="HWO201" s="251"/>
      <c r="HWP201" s="251"/>
      <c r="HWQ201" s="251"/>
      <c r="HWR201" s="251"/>
      <c r="HWS201" s="251"/>
      <c r="HWT201" s="251"/>
      <c r="HWU201" s="251"/>
      <c r="HWV201" s="251"/>
      <c r="HWW201" s="251"/>
      <c r="HWX201" s="251"/>
      <c r="HWY201" s="251"/>
      <c r="HWZ201" s="251"/>
      <c r="HXA201" s="251"/>
      <c r="HXB201" s="251"/>
      <c r="HXC201" s="251"/>
      <c r="HXD201" s="251"/>
      <c r="HXE201" s="251"/>
      <c r="HXF201" s="251"/>
      <c r="HXG201" s="251"/>
      <c r="HXH201" s="251"/>
      <c r="HXI201" s="251"/>
      <c r="HXJ201" s="251"/>
      <c r="HXK201" s="251"/>
      <c r="HXL201" s="251"/>
      <c r="HXM201" s="251"/>
      <c r="HXN201" s="251"/>
      <c r="HXO201" s="251"/>
      <c r="HXP201" s="251"/>
      <c r="HXQ201" s="251"/>
      <c r="HXR201" s="251"/>
      <c r="HXS201" s="251"/>
      <c r="HXT201" s="251"/>
      <c r="HXU201" s="251"/>
      <c r="HXV201" s="251"/>
      <c r="HXW201" s="251"/>
      <c r="HXX201" s="251"/>
      <c r="HXY201" s="251"/>
      <c r="HXZ201" s="251"/>
      <c r="HYA201" s="251"/>
      <c r="HYB201" s="251"/>
      <c r="HYC201" s="251"/>
      <c r="HYD201" s="251"/>
      <c r="HYE201" s="251"/>
      <c r="HYF201" s="251"/>
      <c r="HYG201" s="251"/>
      <c r="HYH201" s="251"/>
      <c r="HYI201" s="251"/>
      <c r="HYJ201" s="251"/>
      <c r="HYK201" s="251"/>
      <c r="HYL201" s="251"/>
      <c r="HYM201" s="251"/>
      <c r="HYN201" s="251"/>
      <c r="HYO201" s="251"/>
      <c r="HYP201" s="251"/>
      <c r="HYQ201" s="251"/>
      <c r="HYR201" s="251"/>
      <c r="HYS201" s="251"/>
      <c r="HYT201" s="251"/>
      <c r="HYU201" s="251"/>
      <c r="HYV201" s="251"/>
      <c r="HYW201" s="251"/>
      <c r="HYX201" s="251"/>
      <c r="HYY201" s="251"/>
      <c r="HYZ201" s="251"/>
      <c r="HZA201" s="251"/>
      <c r="HZB201" s="251"/>
      <c r="HZC201" s="251"/>
      <c r="HZD201" s="251"/>
      <c r="HZE201" s="251"/>
      <c r="HZF201" s="251"/>
      <c r="HZG201" s="251"/>
      <c r="HZH201" s="251"/>
      <c r="HZI201" s="251"/>
      <c r="HZJ201" s="251"/>
      <c r="HZK201" s="251"/>
      <c r="HZL201" s="251"/>
      <c r="HZM201" s="251"/>
      <c r="HZN201" s="251"/>
      <c r="HZO201" s="251"/>
      <c r="HZP201" s="251"/>
      <c r="HZQ201" s="251"/>
      <c r="HZR201" s="251"/>
      <c r="HZS201" s="251"/>
      <c r="HZT201" s="251"/>
      <c r="HZU201" s="251"/>
      <c r="HZV201" s="251"/>
      <c r="HZW201" s="251"/>
      <c r="HZX201" s="251"/>
      <c r="HZY201" s="251"/>
      <c r="HZZ201" s="251"/>
      <c r="IAA201" s="251"/>
      <c r="IAB201" s="251"/>
      <c r="IAC201" s="251"/>
      <c r="IAD201" s="251"/>
      <c r="IAE201" s="251"/>
      <c r="IAF201" s="251"/>
      <c r="IAG201" s="251"/>
      <c r="IAH201" s="251"/>
      <c r="IAI201" s="251"/>
      <c r="IAJ201" s="251"/>
      <c r="IAK201" s="251"/>
      <c r="IAL201" s="251"/>
      <c r="IAM201" s="251"/>
      <c r="IAN201" s="251"/>
      <c r="IAO201" s="251"/>
      <c r="IAP201" s="251"/>
      <c r="IAQ201" s="251"/>
      <c r="IAR201" s="251"/>
      <c r="IAS201" s="251"/>
      <c r="IAT201" s="251"/>
      <c r="IAU201" s="251"/>
      <c r="IAV201" s="251"/>
      <c r="IAW201" s="251"/>
      <c r="IAX201" s="251"/>
      <c r="IAY201" s="251"/>
      <c r="IAZ201" s="251"/>
      <c r="IBA201" s="251"/>
      <c r="IBB201" s="251"/>
      <c r="IBC201" s="251"/>
      <c r="IBD201" s="251"/>
      <c r="IBE201" s="251"/>
      <c r="IBF201" s="251"/>
      <c r="IBG201" s="251"/>
      <c r="IBH201" s="251"/>
      <c r="IBI201" s="251"/>
      <c r="IBJ201" s="251"/>
      <c r="IBK201" s="251"/>
      <c r="IBL201" s="251"/>
      <c r="IBM201" s="251"/>
      <c r="IBN201" s="251"/>
      <c r="IBO201" s="251"/>
      <c r="IBP201" s="251"/>
      <c r="IBQ201" s="251"/>
      <c r="IBR201" s="251"/>
      <c r="IBS201" s="251"/>
      <c r="IBT201" s="251"/>
      <c r="IBU201" s="251"/>
      <c r="IBV201" s="251"/>
      <c r="IBW201" s="251"/>
      <c r="IBX201" s="251"/>
      <c r="IBY201" s="251"/>
      <c r="IBZ201" s="251"/>
      <c r="ICA201" s="251"/>
      <c r="ICB201" s="251"/>
      <c r="ICC201" s="251"/>
      <c r="ICD201" s="251"/>
      <c r="ICE201" s="251"/>
      <c r="ICF201" s="251"/>
      <c r="ICG201" s="251"/>
      <c r="ICH201" s="251"/>
      <c r="ICI201" s="251"/>
      <c r="ICJ201" s="251"/>
      <c r="ICK201" s="251"/>
      <c r="ICL201" s="251"/>
      <c r="ICM201" s="251"/>
      <c r="ICN201" s="251"/>
      <c r="ICO201" s="251"/>
      <c r="ICP201" s="251"/>
      <c r="ICQ201" s="251"/>
      <c r="ICR201" s="251"/>
      <c r="ICS201" s="251"/>
      <c r="ICT201" s="251"/>
      <c r="ICU201" s="251"/>
      <c r="ICV201" s="251"/>
      <c r="ICW201" s="251"/>
      <c r="ICX201" s="251"/>
      <c r="ICY201" s="251"/>
      <c r="ICZ201" s="251"/>
      <c r="IDA201" s="251"/>
      <c r="IDB201" s="251"/>
      <c r="IDC201" s="251"/>
      <c r="IDD201" s="251"/>
      <c r="IDE201" s="251"/>
      <c r="IDF201" s="251"/>
      <c r="IDG201" s="251"/>
      <c r="IDH201" s="251"/>
      <c r="IDI201" s="251"/>
      <c r="IDJ201" s="251"/>
      <c r="IDK201" s="251"/>
      <c r="IDL201" s="251"/>
      <c r="IDM201" s="251"/>
      <c r="IDN201" s="251"/>
      <c r="IDO201" s="251"/>
      <c r="IDP201" s="251"/>
      <c r="IDQ201" s="251"/>
      <c r="IDR201" s="251"/>
      <c r="IDS201" s="251"/>
      <c r="IDT201" s="251"/>
      <c r="IDU201" s="251"/>
      <c r="IDV201" s="251"/>
      <c r="IDW201" s="251"/>
      <c r="IDX201" s="251"/>
      <c r="IDY201" s="251"/>
      <c r="IDZ201" s="251"/>
      <c r="IEA201" s="251"/>
      <c r="IEB201" s="251"/>
      <c r="IEC201" s="251"/>
      <c r="IED201" s="251"/>
      <c r="IEE201" s="251"/>
      <c r="IEF201" s="251"/>
      <c r="IEG201" s="251"/>
      <c r="IEH201" s="251"/>
      <c r="IEI201" s="251"/>
      <c r="IEJ201" s="251"/>
      <c r="IEK201" s="251"/>
      <c r="IEL201" s="251"/>
      <c r="IEM201" s="251"/>
      <c r="IEN201" s="251"/>
      <c r="IEO201" s="251"/>
      <c r="IEP201" s="251"/>
      <c r="IEQ201" s="251"/>
      <c r="IER201" s="251"/>
      <c r="IES201" s="251"/>
      <c r="IET201" s="251"/>
      <c r="IEU201" s="251"/>
      <c r="IEV201" s="251"/>
      <c r="IEW201" s="251"/>
      <c r="IEX201" s="251"/>
      <c r="IEY201" s="251"/>
      <c r="IEZ201" s="251"/>
      <c r="IFA201" s="251"/>
      <c r="IFB201" s="251"/>
      <c r="IFC201" s="251"/>
      <c r="IFD201" s="251"/>
      <c r="IFE201" s="251"/>
      <c r="IFF201" s="251"/>
      <c r="IFG201" s="251"/>
      <c r="IFH201" s="251"/>
      <c r="IFI201" s="251"/>
      <c r="IFJ201" s="251"/>
      <c r="IFK201" s="251"/>
      <c r="IFL201" s="251"/>
      <c r="IFM201" s="251"/>
      <c r="IFN201" s="251"/>
      <c r="IFO201" s="251"/>
      <c r="IFP201" s="251"/>
      <c r="IFQ201" s="251"/>
      <c r="IFR201" s="251"/>
      <c r="IFS201" s="251"/>
      <c r="IFT201" s="251"/>
      <c r="IFU201" s="251"/>
      <c r="IFV201" s="251"/>
      <c r="IFW201" s="251"/>
      <c r="IFX201" s="251"/>
      <c r="IFY201" s="251"/>
      <c r="IFZ201" s="251"/>
      <c r="IGA201" s="251"/>
      <c r="IGB201" s="251"/>
      <c r="IGC201" s="251"/>
      <c r="IGD201" s="251"/>
      <c r="IGE201" s="251"/>
      <c r="IGF201" s="251"/>
      <c r="IGG201" s="251"/>
      <c r="IGH201" s="251"/>
      <c r="IGI201" s="251"/>
      <c r="IGJ201" s="251"/>
      <c r="IGK201" s="251"/>
      <c r="IGL201" s="251"/>
      <c r="IGM201" s="251"/>
      <c r="IGN201" s="251"/>
      <c r="IGO201" s="251"/>
      <c r="IGP201" s="251"/>
      <c r="IGQ201" s="251"/>
      <c r="IGR201" s="251"/>
      <c r="IGS201" s="251"/>
      <c r="IGT201" s="251"/>
      <c r="IGU201" s="251"/>
      <c r="IGV201" s="251"/>
      <c r="IGW201" s="251"/>
      <c r="IGX201" s="251"/>
      <c r="IGY201" s="251"/>
      <c r="IGZ201" s="251"/>
      <c r="IHA201" s="251"/>
      <c r="IHB201" s="251"/>
      <c r="IHC201" s="251"/>
      <c r="IHD201" s="251"/>
      <c r="IHE201" s="251"/>
      <c r="IHF201" s="251"/>
      <c r="IHG201" s="251"/>
      <c r="IHH201" s="251"/>
      <c r="IHI201" s="251"/>
      <c r="IHJ201" s="251"/>
      <c r="IHK201" s="251"/>
      <c r="IHL201" s="251"/>
      <c r="IHM201" s="251"/>
      <c r="IHN201" s="251"/>
      <c r="IHO201" s="251"/>
      <c r="IHP201" s="251"/>
      <c r="IHQ201" s="251"/>
      <c r="IHR201" s="251"/>
      <c r="IHS201" s="251"/>
      <c r="IHT201" s="251"/>
      <c r="IHU201" s="251"/>
      <c r="IHV201" s="251"/>
      <c r="IHW201" s="251"/>
      <c r="IHX201" s="251"/>
      <c r="IHY201" s="251"/>
      <c r="IHZ201" s="251"/>
      <c r="IIA201" s="251"/>
      <c r="IIB201" s="251"/>
      <c r="IIC201" s="251"/>
      <c r="IID201" s="251"/>
      <c r="IIE201" s="251"/>
      <c r="IIF201" s="251"/>
      <c r="IIG201" s="251"/>
      <c r="IIH201" s="251"/>
      <c r="III201" s="251"/>
      <c r="IIJ201" s="251"/>
      <c r="IIK201" s="251"/>
      <c r="IIL201" s="251"/>
      <c r="IIM201" s="251"/>
      <c r="IIN201" s="251"/>
      <c r="IIO201" s="251"/>
      <c r="IIP201" s="251"/>
      <c r="IIQ201" s="251"/>
      <c r="IIR201" s="251"/>
      <c r="IIS201" s="251"/>
      <c r="IIT201" s="251"/>
      <c r="IIU201" s="251"/>
      <c r="IIV201" s="251"/>
      <c r="IIW201" s="251"/>
      <c r="IIX201" s="251"/>
      <c r="IIY201" s="251"/>
      <c r="IIZ201" s="251"/>
      <c r="IJA201" s="251"/>
      <c r="IJB201" s="251"/>
      <c r="IJC201" s="251"/>
      <c r="IJD201" s="251"/>
      <c r="IJE201" s="251"/>
      <c r="IJF201" s="251"/>
      <c r="IJG201" s="251"/>
      <c r="IJH201" s="251"/>
      <c r="IJI201" s="251"/>
      <c r="IJJ201" s="251"/>
      <c r="IJK201" s="251"/>
      <c r="IJL201" s="251"/>
      <c r="IJM201" s="251"/>
      <c r="IJN201" s="251"/>
      <c r="IJO201" s="251"/>
      <c r="IJP201" s="251"/>
      <c r="IJQ201" s="251"/>
      <c r="IJR201" s="251"/>
      <c r="IJS201" s="251"/>
      <c r="IJT201" s="251"/>
      <c r="IJU201" s="251"/>
      <c r="IJV201" s="251"/>
      <c r="IJW201" s="251"/>
      <c r="IJX201" s="251"/>
      <c r="IJY201" s="251"/>
      <c r="IJZ201" s="251"/>
      <c r="IKA201" s="251"/>
      <c r="IKB201" s="251"/>
      <c r="IKC201" s="251"/>
      <c r="IKD201" s="251"/>
      <c r="IKE201" s="251"/>
      <c r="IKF201" s="251"/>
      <c r="IKG201" s="251"/>
      <c r="IKH201" s="251"/>
      <c r="IKI201" s="251"/>
      <c r="IKJ201" s="251"/>
      <c r="IKK201" s="251"/>
      <c r="IKL201" s="251"/>
      <c r="IKM201" s="251"/>
      <c r="IKN201" s="251"/>
      <c r="IKO201" s="251"/>
      <c r="IKP201" s="251"/>
      <c r="IKQ201" s="251"/>
      <c r="IKR201" s="251"/>
      <c r="IKS201" s="251"/>
      <c r="IKT201" s="251"/>
      <c r="IKU201" s="251"/>
      <c r="IKV201" s="251"/>
      <c r="IKW201" s="251"/>
      <c r="IKX201" s="251"/>
      <c r="IKY201" s="251"/>
      <c r="IKZ201" s="251"/>
      <c r="ILA201" s="251"/>
      <c r="ILB201" s="251"/>
      <c r="ILC201" s="251"/>
      <c r="ILD201" s="251"/>
      <c r="ILE201" s="251"/>
      <c r="ILF201" s="251"/>
      <c r="ILG201" s="251"/>
      <c r="ILH201" s="251"/>
      <c r="ILI201" s="251"/>
      <c r="ILJ201" s="251"/>
      <c r="ILK201" s="251"/>
      <c r="ILL201" s="251"/>
      <c r="ILM201" s="251"/>
      <c r="ILN201" s="251"/>
      <c r="ILO201" s="251"/>
      <c r="ILP201" s="251"/>
      <c r="ILQ201" s="251"/>
      <c r="ILR201" s="251"/>
      <c r="ILS201" s="251"/>
      <c r="ILT201" s="251"/>
      <c r="ILU201" s="251"/>
      <c r="ILV201" s="251"/>
      <c r="ILW201" s="251"/>
      <c r="ILX201" s="251"/>
      <c r="ILY201" s="251"/>
      <c r="ILZ201" s="251"/>
      <c r="IMA201" s="251"/>
      <c r="IMB201" s="251"/>
      <c r="IMC201" s="251"/>
      <c r="IMD201" s="251"/>
      <c r="IME201" s="251"/>
      <c r="IMF201" s="251"/>
      <c r="IMG201" s="251"/>
      <c r="IMH201" s="251"/>
      <c r="IMI201" s="251"/>
      <c r="IMJ201" s="251"/>
      <c r="IMK201" s="251"/>
      <c r="IML201" s="251"/>
      <c r="IMM201" s="251"/>
      <c r="IMN201" s="251"/>
      <c r="IMO201" s="251"/>
      <c r="IMP201" s="251"/>
      <c r="IMQ201" s="251"/>
      <c r="IMR201" s="251"/>
      <c r="IMS201" s="251"/>
      <c r="IMT201" s="251"/>
      <c r="IMU201" s="251"/>
      <c r="IMV201" s="251"/>
      <c r="IMW201" s="251"/>
      <c r="IMX201" s="251"/>
      <c r="IMY201" s="251"/>
      <c r="IMZ201" s="251"/>
      <c r="INA201" s="251"/>
      <c r="INB201" s="251"/>
      <c r="INC201" s="251"/>
      <c r="IND201" s="251"/>
      <c r="INE201" s="251"/>
      <c r="INF201" s="251"/>
      <c r="ING201" s="251"/>
      <c r="INH201" s="251"/>
      <c r="INI201" s="251"/>
      <c r="INJ201" s="251"/>
      <c r="INK201" s="251"/>
      <c r="INL201" s="251"/>
      <c r="INM201" s="251"/>
      <c r="INN201" s="251"/>
      <c r="INO201" s="251"/>
      <c r="INP201" s="251"/>
      <c r="INQ201" s="251"/>
      <c r="INR201" s="251"/>
      <c r="INS201" s="251"/>
      <c r="INT201" s="251"/>
      <c r="INU201" s="251"/>
      <c r="INV201" s="251"/>
      <c r="INW201" s="251"/>
      <c r="INX201" s="251"/>
      <c r="INY201" s="251"/>
      <c r="INZ201" s="251"/>
      <c r="IOA201" s="251"/>
      <c r="IOB201" s="251"/>
      <c r="IOC201" s="251"/>
      <c r="IOD201" s="251"/>
      <c r="IOE201" s="251"/>
      <c r="IOF201" s="251"/>
      <c r="IOG201" s="251"/>
      <c r="IOH201" s="251"/>
      <c r="IOI201" s="251"/>
      <c r="IOJ201" s="251"/>
      <c r="IOK201" s="251"/>
      <c r="IOL201" s="251"/>
      <c r="IOM201" s="251"/>
      <c r="ION201" s="251"/>
      <c r="IOO201" s="251"/>
      <c r="IOP201" s="251"/>
      <c r="IOQ201" s="251"/>
      <c r="IOR201" s="251"/>
      <c r="IOS201" s="251"/>
      <c r="IOT201" s="251"/>
      <c r="IOU201" s="251"/>
      <c r="IOV201" s="251"/>
      <c r="IOW201" s="251"/>
      <c r="IOX201" s="251"/>
      <c r="IOY201" s="251"/>
      <c r="IOZ201" s="251"/>
      <c r="IPA201" s="251"/>
      <c r="IPB201" s="251"/>
      <c r="IPC201" s="251"/>
      <c r="IPD201" s="251"/>
      <c r="IPE201" s="251"/>
      <c r="IPF201" s="251"/>
      <c r="IPG201" s="251"/>
      <c r="IPH201" s="251"/>
      <c r="IPI201" s="251"/>
      <c r="IPJ201" s="251"/>
      <c r="IPK201" s="251"/>
      <c r="IPL201" s="251"/>
      <c r="IPM201" s="251"/>
      <c r="IPN201" s="251"/>
      <c r="IPO201" s="251"/>
      <c r="IPP201" s="251"/>
      <c r="IPQ201" s="251"/>
      <c r="IPR201" s="251"/>
      <c r="IPS201" s="251"/>
      <c r="IPT201" s="251"/>
      <c r="IPU201" s="251"/>
      <c r="IPV201" s="251"/>
      <c r="IPW201" s="251"/>
      <c r="IPX201" s="251"/>
      <c r="IPY201" s="251"/>
      <c r="IPZ201" s="251"/>
      <c r="IQA201" s="251"/>
      <c r="IQB201" s="251"/>
      <c r="IQC201" s="251"/>
      <c r="IQD201" s="251"/>
      <c r="IQE201" s="251"/>
      <c r="IQF201" s="251"/>
      <c r="IQG201" s="251"/>
      <c r="IQH201" s="251"/>
      <c r="IQI201" s="251"/>
      <c r="IQJ201" s="251"/>
      <c r="IQK201" s="251"/>
      <c r="IQL201" s="251"/>
      <c r="IQM201" s="251"/>
      <c r="IQN201" s="251"/>
      <c r="IQO201" s="251"/>
      <c r="IQP201" s="251"/>
      <c r="IQQ201" s="251"/>
      <c r="IQR201" s="251"/>
      <c r="IQS201" s="251"/>
      <c r="IQT201" s="251"/>
      <c r="IQU201" s="251"/>
      <c r="IQV201" s="251"/>
      <c r="IQW201" s="251"/>
      <c r="IQX201" s="251"/>
      <c r="IQY201" s="251"/>
      <c r="IQZ201" s="251"/>
      <c r="IRA201" s="251"/>
      <c r="IRB201" s="251"/>
      <c r="IRC201" s="251"/>
      <c r="IRD201" s="251"/>
      <c r="IRE201" s="251"/>
      <c r="IRF201" s="251"/>
      <c r="IRG201" s="251"/>
      <c r="IRH201" s="251"/>
      <c r="IRI201" s="251"/>
      <c r="IRJ201" s="251"/>
      <c r="IRK201" s="251"/>
      <c r="IRL201" s="251"/>
      <c r="IRM201" s="251"/>
      <c r="IRN201" s="251"/>
      <c r="IRO201" s="251"/>
      <c r="IRP201" s="251"/>
      <c r="IRQ201" s="251"/>
      <c r="IRR201" s="251"/>
      <c r="IRS201" s="251"/>
      <c r="IRT201" s="251"/>
      <c r="IRU201" s="251"/>
      <c r="IRV201" s="251"/>
      <c r="IRW201" s="251"/>
      <c r="IRX201" s="251"/>
      <c r="IRY201" s="251"/>
      <c r="IRZ201" s="251"/>
      <c r="ISA201" s="251"/>
      <c r="ISB201" s="251"/>
      <c r="ISC201" s="251"/>
      <c r="ISD201" s="251"/>
      <c r="ISE201" s="251"/>
      <c r="ISF201" s="251"/>
      <c r="ISG201" s="251"/>
      <c r="ISH201" s="251"/>
      <c r="ISI201" s="251"/>
      <c r="ISJ201" s="251"/>
      <c r="ISK201" s="251"/>
      <c r="ISL201" s="251"/>
      <c r="ISM201" s="251"/>
      <c r="ISN201" s="251"/>
      <c r="ISO201" s="251"/>
      <c r="ISP201" s="251"/>
      <c r="ISQ201" s="251"/>
      <c r="ISR201" s="251"/>
      <c r="ISS201" s="251"/>
      <c r="IST201" s="251"/>
      <c r="ISU201" s="251"/>
      <c r="ISV201" s="251"/>
      <c r="ISW201" s="251"/>
      <c r="ISX201" s="251"/>
      <c r="ISY201" s="251"/>
      <c r="ISZ201" s="251"/>
      <c r="ITA201" s="251"/>
      <c r="ITB201" s="251"/>
      <c r="ITC201" s="251"/>
      <c r="ITD201" s="251"/>
      <c r="ITE201" s="251"/>
      <c r="ITF201" s="251"/>
      <c r="ITG201" s="251"/>
      <c r="ITH201" s="251"/>
      <c r="ITI201" s="251"/>
      <c r="ITJ201" s="251"/>
      <c r="ITK201" s="251"/>
      <c r="ITL201" s="251"/>
      <c r="ITM201" s="251"/>
      <c r="ITN201" s="251"/>
      <c r="ITO201" s="251"/>
      <c r="ITP201" s="251"/>
      <c r="ITQ201" s="251"/>
      <c r="ITR201" s="251"/>
      <c r="ITS201" s="251"/>
      <c r="ITT201" s="251"/>
      <c r="ITU201" s="251"/>
      <c r="ITV201" s="251"/>
      <c r="ITW201" s="251"/>
      <c r="ITX201" s="251"/>
      <c r="ITY201" s="251"/>
      <c r="ITZ201" s="251"/>
      <c r="IUA201" s="251"/>
      <c r="IUB201" s="251"/>
      <c r="IUC201" s="251"/>
      <c r="IUD201" s="251"/>
      <c r="IUE201" s="251"/>
      <c r="IUF201" s="251"/>
      <c r="IUG201" s="251"/>
      <c r="IUH201" s="251"/>
      <c r="IUI201" s="251"/>
      <c r="IUJ201" s="251"/>
      <c r="IUK201" s="251"/>
      <c r="IUL201" s="251"/>
      <c r="IUM201" s="251"/>
      <c r="IUN201" s="251"/>
      <c r="IUO201" s="251"/>
      <c r="IUP201" s="251"/>
      <c r="IUQ201" s="251"/>
      <c r="IUR201" s="251"/>
      <c r="IUS201" s="251"/>
      <c r="IUT201" s="251"/>
      <c r="IUU201" s="251"/>
      <c r="IUV201" s="251"/>
      <c r="IUW201" s="251"/>
      <c r="IUX201" s="251"/>
      <c r="IUY201" s="251"/>
      <c r="IUZ201" s="251"/>
      <c r="IVA201" s="251"/>
      <c r="IVB201" s="251"/>
      <c r="IVC201" s="251"/>
      <c r="IVD201" s="251"/>
      <c r="IVE201" s="251"/>
      <c r="IVF201" s="251"/>
      <c r="IVG201" s="251"/>
      <c r="IVH201" s="251"/>
      <c r="IVI201" s="251"/>
      <c r="IVJ201" s="251"/>
      <c r="IVK201" s="251"/>
      <c r="IVL201" s="251"/>
      <c r="IVM201" s="251"/>
      <c r="IVN201" s="251"/>
      <c r="IVO201" s="251"/>
      <c r="IVP201" s="251"/>
      <c r="IVQ201" s="251"/>
      <c r="IVR201" s="251"/>
      <c r="IVS201" s="251"/>
      <c r="IVT201" s="251"/>
      <c r="IVU201" s="251"/>
      <c r="IVV201" s="251"/>
      <c r="IVW201" s="251"/>
      <c r="IVX201" s="251"/>
      <c r="IVY201" s="251"/>
      <c r="IVZ201" s="251"/>
      <c r="IWA201" s="251"/>
      <c r="IWB201" s="251"/>
      <c r="IWC201" s="251"/>
      <c r="IWD201" s="251"/>
      <c r="IWE201" s="251"/>
      <c r="IWF201" s="251"/>
      <c r="IWG201" s="251"/>
      <c r="IWH201" s="251"/>
      <c r="IWI201" s="251"/>
      <c r="IWJ201" s="251"/>
      <c r="IWK201" s="251"/>
      <c r="IWL201" s="251"/>
      <c r="IWM201" s="251"/>
      <c r="IWN201" s="251"/>
      <c r="IWO201" s="251"/>
      <c r="IWP201" s="251"/>
      <c r="IWQ201" s="251"/>
      <c r="IWR201" s="251"/>
      <c r="IWS201" s="251"/>
      <c r="IWT201" s="251"/>
      <c r="IWU201" s="251"/>
      <c r="IWV201" s="251"/>
      <c r="IWW201" s="251"/>
      <c r="IWX201" s="251"/>
      <c r="IWY201" s="251"/>
      <c r="IWZ201" s="251"/>
      <c r="IXA201" s="251"/>
      <c r="IXB201" s="251"/>
      <c r="IXC201" s="251"/>
      <c r="IXD201" s="251"/>
      <c r="IXE201" s="251"/>
      <c r="IXF201" s="251"/>
      <c r="IXG201" s="251"/>
      <c r="IXH201" s="251"/>
      <c r="IXI201" s="251"/>
      <c r="IXJ201" s="251"/>
      <c r="IXK201" s="251"/>
      <c r="IXL201" s="251"/>
      <c r="IXM201" s="251"/>
      <c r="IXN201" s="251"/>
      <c r="IXO201" s="251"/>
      <c r="IXP201" s="251"/>
      <c r="IXQ201" s="251"/>
      <c r="IXR201" s="251"/>
      <c r="IXS201" s="251"/>
      <c r="IXT201" s="251"/>
      <c r="IXU201" s="251"/>
      <c r="IXV201" s="251"/>
      <c r="IXW201" s="251"/>
      <c r="IXX201" s="251"/>
      <c r="IXY201" s="251"/>
      <c r="IXZ201" s="251"/>
      <c r="IYA201" s="251"/>
      <c r="IYB201" s="251"/>
      <c r="IYC201" s="251"/>
      <c r="IYD201" s="251"/>
      <c r="IYE201" s="251"/>
      <c r="IYF201" s="251"/>
      <c r="IYG201" s="251"/>
      <c r="IYH201" s="251"/>
      <c r="IYI201" s="251"/>
      <c r="IYJ201" s="251"/>
      <c r="IYK201" s="251"/>
      <c r="IYL201" s="251"/>
      <c r="IYM201" s="251"/>
      <c r="IYN201" s="251"/>
      <c r="IYO201" s="251"/>
      <c r="IYP201" s="251"/>
      <c r="IYQ201" s="251"/>
      <c r="IYR201" s="251"/>
      <c r="IYS201" s="251"/>
      <c r="IYT201" s="251"/>
      <c r="IYU201" s="251"/>
      <c r="IYV201" s="251"/>
      <c r="IYW201" s="251"/>
      <c r="IYX201" s="251"/>
      <c r="IYY201" s="251"/>
      <c r="IYZ201" s="251"/>
      <c r="IZA201" s="251"/>
      <c r="IZB201" s="251"/>
      <c r="IZC201" s="251"/>
      <c r="IZD201" s="251"/>
      <c r="IZE201" s="251"/>
      <c r="IZF201" s="251"/>
      <c r="IZG201" s="251"/>
      <c r="IZH201" s="251"/>
      <c r="IZI201" s="251"/>
      <c r="IZJ201" s="251"/>
      <c r="IZK201" s="251"/>
      <c r="IZL201" s="251"/>
      <c r="IZM201" s="251"/>
      <c r="IZN201" s="251"/>
      <c r="IZO201" s="251"/>
      <c r="IZP201" s="251"/>
      <c r="IZQ201" s="251"/>
      <c r="IZR201" s="251"/>
      <c r="IZS201" s="251"/>
      <c r="IZT201" s="251"/>
      <c r="IZU201" s="251"/>
      <c r="IZV201" s="251"/>
      <c r="IZW201" s="251"/>
      <c r="IZX201" s="251"/>
      <c r="IZY201" s="251"/>
      <c r="IZZ201" s="251"/>
      <c r="JAA201" s="251"/>
      <c r="JAB201" s="251"/>
      <c r="JAC201" s="251"/>
      <c r="JAD201" s="251"/>
      <c r="JAE201" s="251"/>
      <c r="JAF201" s="251"/>
      <c r="JAG201" s="251"/>
      <c r="JAH201" s="251"/>
      <c r="JAI201" s="251"/>
      <c r="JAJ201" s="251"/>
      <c r="JAK201" s="251"/>
      <c r="JAL201" s="251"/>
      <c r="JAM201" s="251"/>
      <c r="JAN201" s="251"/>
      <c r="JAO201" s="251"/>
      <c r="JAP201" s="251"/>
      <c r="JAQ201" s="251"/>
      <c r="JAR201" s="251"/>
      <c r="JAS201" s="251"/>
      <c r="JAT201" s="251"/>
      <c r="JAU201" s="251"/>
      <c r="JAV201" s="251"/>
      <c r="JAW201" s="251"/>
      <c r="JAX201" s="251"/>
      <c r="JAY201" s="251"/>
      <c r="JAZ201" s="251"/>
      <c r="JBA201" s="251"/>
      <c r="JBB201" s="251"/>
      <c r="JBC201" s="251"/>
      <c r="JBD201" s="251"/>
      <c r="JBE201" s="251"/>
      <c r="JBF201" s="251"/>
      <c r="JBG201" s="251"/>
      <c r="JBH201" s="251"/>
      <c r="JBI201" s="251"/>
      <c r="JBJ201" s="251"/>
      <c r="JBK201" s="251"/>
      <c r="JBL201" s="251"/>
      <c r="JBM201" s="251"/>
      <c r="JBN201" s="251"/>
      <c r="JBO201" s="251"/>
      <c r="JBP201" s="251"/>
      <c r="JBQ201" s="251"/>
      <c r="JBR201" s="251"/>
      <c r="JBS201" s="251"/>
      <c r="JBT201" s="251"/>
      <c r="JBU201" s="251"/>
      <c r="JBV201" s="251"/>
      <c r="JBW201" s="251"/>
      <c r="JBX201" s="251"/>
      <c r="JBY201" s="251"/>
      <c r="JBZ201" s="251"/>
      <c r="JCA201" s="251"/>
      <c r="JCB201" s="251"/>
      <c r="JCC201" s="251"/>
      <c r="JCD201" s="251"/>
      <c r="JCE201" s="251"/>
      <c r="JCF201" s="251"/>
      <c r="JCG201" s="251"/>
      <c r="JCH201" s="251"/>
      <c r="JCI201" s="251"/>
      <c r="JCJ201" s="251"/>
      <c r="JCK201" s="251"/>
      <c r="JCL201" s="251"/>
      <c r="JCM201" s="251"/>
      <c r="JCN201" s="251"/>
      <c r="JCO201" s="251"/>
      <c r="JCP201" s="251"/>
      <c r="JCQ201" s="251"/>
      <c r="JCR201" s="251"/>
      <c r="JCS201" s="251"/>
      <c r="JCT201" s="251"/>
      <c r="JCU201" s="251"/>
      <c r="JCV201" s="251"/>
      <c r="JCW201" s="251"/>
      <c r="JCX201" s="251"/>
      <c r="JCY201" s="251"/>
      <c r="JCZ201" s="251"/>
      <c r="JDA201" s="251"/>
      <c r="JDB201" s="251"/>
      <c r="JDC201" s="251"/>
      <c r="JDD201" s="251"/>
      <c r="JDE201" s="251"/>
      <c r="JDF201" s="251"/>
      <c r="JDG201" s="251"/>
      <c r="JDH201" s="251"/>
      <c r="JDI201" s="251"/>
      <c r="JDJ201" s="251"/>
      <c r="JDK201" s="251"/>
      <c r="JDL201" s="251"/>
      <c r="JDM201" s="251"/>
      <c r="JDN201" s="251"/>
      <c r="JDO201" s="251"/>
      <c r="JDP201" s="251"/>
      <c r="JDQ201" s="251"/>
      <c r="JDR201" s="251"/>
      <c r="JDS201" s="251"/>
      <c r="JDT201" s="251"/>
      <c r="JDU201" s="251"/>
      <c r="JDV201" s="251"/>
      <c r="JDW201" s="251"/>
      <c r="JDX201" s="251"/>
      <c r="JDY201" s="251"/>
      <c r="JDZ201" s="251"/>
      <c r="JEA201" s="251"/>
      <c r="JEB201" s="251"/>
      <c r="JEC201" s="251"/>
      <c r="JED201" s="251"/>
      <c r="JEE201" s="251"/>
      <c r="JEF201" s="251"/>
      <c r="JEG201" s="251"/>
      <c r="JEH201" s="251"/>
      <c r="JEI201" s="251"/>
      <c r="JEJ201" s="251"/>
      <c r="JEK201" s="251"/>
      <c r="JEL201" s="251"/>
      <c r="JEM201" s="251"/>
      <c r="JEN201" s="251"/>
      <c r="JEO201" s="251"/>
      <c r="JEP201" s="251"/>
      <c r="JEQ201" s="251"/>
      <c r="JER201" s="251"/>
      <c r="JES201" s="251"/>
      <c r="JET201" s="251"/>
      <c r="JEU201" s="251"/>
      <c r="JEV201" s="251"/>
      <c r="JEW201" s="251"/>
      <c r="JEX201" s="251"/>
      <c r="JEY201" s="251"/>
      <c r="JEZ201" s="251"/>
      <c r="JFA201" s="251"/>
      <c r="JFB201" s="251"/>
      <c r="JFC201" s="251"/>
      <c r="JFD201" s="251"/>
      <c r="JFE201" s="251"/>
      <c r="JFF201" s="251"/>
      <c r="JFG201" s="251"/>
      <c r="JFH201" s="251"/>
      <c r="JFI201" s="251"/>
      <c r="JFJ201" s="251"/>
      <c r="JFK201" s="251"/>
      <c r="JFL201" s="251"/>
      <c r="JFM201" s="251"/>
      <c r="JFN201" s="251"/>
      <c r="JFO201" s="251"/>
      <c r="JFP201" s="251"/>
      <c r="JFQ201" s="251"/>
      <c r="JFR201" s="251"/>
      <c r="JFS201" s="251"/>
      <c r="JFT201" s="251"/>
      <c r="JFU201" s="251"/>
      <c r="JFV201" s="251"/>
      <c r="JFW201" s="251"/>
      <c r="JFX201" s="251"/>
      <c r="JFY201" s="251"/>
      <c r="JFZ201" s="251"/>
      <c r="JGA201" s="251"/>
      <c r="JGB201" s="251"/>
      <c r="JGC201" s="251"/>
      <c r="JGD201" s="251"/>
      <c r="JGE201" s="251"/>
      <c r="JGF201" s="251"/>
      <c r="JGG201" s="251"/>
      <c r="JGH201" s="251"/>
      <c r="JGI201" s="251"/>
      <c r="JGJ201" s="251"/>
      <c r="JGK201" s="251"/>
      <c r="JGL201" s="251"/>
      <c r="JGM201" s="251"/>
      <c r="JGN201" s="251"/>
      <c r="JGO201" s="251"/>
      <c r="JGP201" s="251"/>
      <c r="JGQ201" s="251"/>
      <c r="JGR201" s="251"/>
      <c r="JGS201" s="251"/>
      <c r="JGT201" s="251"/>
      <c r="JGU201" s="251"/>
      <c r="JGV201" s="251"/>
      <c r="JGW201" s="251"/>
      <c r="JGX201" s="251"/>
      <c r="JGY201" s="251"/>
      <c r="JGZ201" s="251"/>
      <c r="JHA201" s="251"/>
      <c r="JHB201" s="251"/>
      <c r="JHC201" s="251"/>
      <c r="JHD201" s="251"/>
      <c r="JHE201" s="251"/>
      <c r="JHF201" s="251"/>
      <c r="JHG201" s="251"/>
      <c r="JHH201" s="251"/>
      <c r="JHI201" s="251"/>
      <c r="JHJ201" s="251"/>
      <c r="JHK201" s="251"/>
      <c r="JHL201" s="251"/>
      <c r="JHM201" s="251"/>
      <c r="JHN201" s="251"/>
      <c r="JHO201" s="251"/>
      <c r="JHP201" s="251"/>
      <c r="JHQ201" s="251"/>
      <c r="JHR201" s="251"/>
      <c r="JHS201" s="251"/>
      <c r="JHT201" s="251"/>
      <c r="JHU201" s="251"/>
      <c r="JHV201" s="251"/>
      <c r="JHW201" s="251"/>
      <c r="JHX201" s="251"/>
      <c r="JHY201" s="251"/>
      <c r="JHZ201" s="251"/>
      <c r="JIA201" s="251"/>
      <c r="JIB201" s="251"/>
      <c r="JIC201" s="251"/>
      <c r="JID201" s="251"/>
      <c r="JIE201" s="251"/>
      <c r="JIF201" s="251"/>
      <c r="JIG201" s="251"/>
      <c r="JIH201" s="251"/>
      <c r="JII201" s="251"/>
      <c r="JIJ201" s="251"/>
      <c r="JIK201" s="251"/>
      <c r="JIL201" s="251"/>
      <c r="JIM201" s="251"/>
      <c r="JIN201" s="251"/>
      <c r="JIO201" s="251"/>
      <c r="JIP201" s="251"/>
      <c r="JIQ201" s="251"/>
      <c r="JIR201" s="251"/>
      <c r="JIS201" s="251"/>
      <c r="JIT201" s="251"/>
      <c r="JIU201" s="251"/>
      <c r="JIV201" s="251"/>
      <c r="JIW201" s="251"/>
      <c r="JIX201" s="251"/>
      <c r="JIY201" s="251"/>
      <c r="JIZ201" s="251"/>
      <c r="JJA201" s="251"/>
      <c r="JJB201" s="251"/>
      <c r="JJC201" s="251"/>
      <c r="JJD201" s="251"/>
      <c r="JJE201" s="251"/>
      <c r="JJF201" s="251"/>
      <c r="JJG201" s="251"/>
      <c r="JJH201" s="251"/>
      <c r="JJI201" s="251"/>
      <c r="JJJ201" s="251"/>
      <c r="JJK201" s="251"/>
      <c r="JJL201" s="251"/>
      <c r="JJM201" s="251"/>
      <c r="JJN201" s="251"/>
      <c r="JJO201" s="251"/>
      <c r="JJP201" s="251"/>
      <c r="JJQ201" s="251"/>
      <c r="JJR201" s="251"/>
      <c r="JJS201" s="251"/>
      <c r="JJT201" s="251"/>
      <c r="JJU201" s="251"/>
      <c r="JJV201" s="251"/>
      <c r="JJW201" s="251"/>
      <c r="JJX201" s="251"/>
      <c r="JJY201" s="251"/>
      <c r="JJZ201" s="251"/>
      <c r="JKA201" s="251"/>
      <c r="JKB201" s="251"/>
      <c r="JKC201" s="251"/>
      <c r="JKD201" s="251"/>
      <c r="JKE201" s="251"/>
      <c r="JKF201" s="251"/>
      <c r="JKG201" s="251"/>
      <c r="JKH201" s="251"/>
      <c r="JKI201" s="251"/>
      <c r="JKJ201" s="251"/>
      <c r="JKK201" s="251"/>
      <c r="JKL201" s="251"/>
      <c r="JKM201" s="251"/>
      <c r="JKN201" s="251"/>
      <c r="JKO201" s="251"/>
      <c r="JKP201" s="251"/>
      <c r="JKQ201" s="251"/>
      <c r="JKR201" s="251"/>
      <c r="JKS201" s="251"/>
      <c r="JKT201" s="251"/>
      <c r="JKU201" s="251"/>
      <c r="JKV201" s="251"/>
      <c r="JKW201" s="251"/>
      <c r="JKX201" s="251"/>
      <c r="JKY201" s="251"/>
      <c r="JKZ201" s="251"/>
      <c r="JLA201" s="251"/>
      <c r="JLB201" s="251"/>
      <c r="JLC201" s="251"/>
      <c r="JLD201" s="251"/>
      <c r="JLE201" s="251"/>
      <c r="JLF201" s="251"/>
      <c r="JLG201" s="251"/>
      <c r="JLH201" s="251"/>
      <c r="JLI201" s="251"/>
      <c r="JLJ201" s="251"/>
      <c r="JLK201" s="251"/>
      <c r="JLL201" s="251"/>
      <c r="JLM201" s="251"/>
      <c r="JLN201" s="251"/>
      <c r="JLO201" s="251"/>
      <c r="JLP201" s="251"/>
      <c r="JLQ201" s="251"/>
      <c r="JLR201" s="251"/>
      <c r="JLS201" s="251"/>
      <c r="JLT201" s="251"/>
      <c r="JLU201" s="251"/>
      <c r="JLV201" s="251"/>
      <c r="JLW201" s="251"/>
      <c r="JLX201" s="251"/>
      <c r="JLY201" s="251"/>
      <c r="JLZ201" s="251"/>
      <c r="JMA201" s="251"/>
      <c r="JMB201" s="251"/>
      <c r="JMC201" s="251"/>
      <c r="JMD201" s="251"/>
      <c r="JME201" s="251"/>
      <c r="JMF201" s="251"/>
      <c r="JMG201" s="251"/>
      <c r="JMH201" s="251"/>
      <c r="JMI201" s="251"/>
      <c r="JMJ201" s="251"/>
      <c r="JMK201" s="251"/>
      <c r="JML201" s="251"/>
      <c r="JMM201" s="251"/>
      <c r="JMN201" s="251"/>
      <c r="JMO201" s="251"/>
      <c r="JMP201" s="251"/>
      <c r="JMQ201" s="251"/>
      <c r="JMR201" s="251"/>
      <c r="JMS201" s="251"/>
      <c r="JMT201" s="251"/>
      <c r="JMU201" s="251"/>
      <c r="JMV201" s="251"/>
      <c r="JMW201" s="251"/>
      <c r="JMX201" s="251"/>
      <c r="JMY201" s="251"/>
      <c r="JMZ201" s="251"/>
      <c r="JNA201" s="251"/>
      <c r="JNB201" s="251"/>
      <c r="JNC201" s="251"/>
      <c r="JND201" s="251"/>
      <c r="JNE201" s="251"/>
      <c r="JNF201" s="251"/>
      <c r="JNG201" s="251"/>
      <c r="JNH201" s="251"/>
      <c r="JNI201" s="251"/>
      <c r="JNJ201" s="251"/>
      <c r="JNK201" s="251"/>
      <c r="JNL201" s="251"/>
      <c r="JNM201" s="251"/>
      <c r="JNN201" s="251"/>
      <c r="JNO201" s="251"/>
      <c r="JNP201" s="251"/>
      <c r="JNQ201" s="251"/>
      <c r="JNR201" s="251"/>
      <c r="JNS201" s="251"/>
      <c r="JNT201" s="251"/>
      <c r="JNU201" s="251"/>
      <c r="JNV201" s="251"/>
      <c r="JNW201" s="251"/>
      <c r="JNX201" s="251"/>
      <c r="JNY201" s="251"/>
      <c r="JNZ201" s="251"/>
      <c r="JOA201" s="251"/>
      <c r="JOB201" s="251"/>
      <c r="JOC201" s="251"/>
      <c r="JOD201" s="251"/>
      <c r="JOE201" s="251"/>
      <c r="JOF201" s="251"/>
      <c r="JOG201" s="251"/>
      <c r="JOH201" s="251"/>
      <c r="JOI201" s="251"/>
      <c r="JOJ201" s="251"/>
      <c r="JOK201" s="251"/>
      <c r="JOL201" s="251"/>
      <c r="JOM201" s="251"/>
      <c r="JON201" s="251"/>
      <c r="JOO201" s="251"/>
      <c r="JOP201" s="251"/>
      <c r="JOQ201" s="251"/>
      <c r="JOR201" s="251"/>
      <c r="JOS201" s="251"/>
      <c r="JOT201" s="251"/>
      <c r="JOU201" s="251"/>
      <c r="JOV201" s="251"/>
      <c r="JOW201" s="251"/>
      <c r="JOX201" s="251"/>
      <c r="JOY201" s="251"/>
      <c r="JOZ201" s="251"/>
      <c r="JPA201" s="251"/>
      <c r="JPB201" s="251"/>
      <c r="JPC201" s="251"/>
      <c r="JPD201" s="251"/>
      <c r="JPE201" s="251"/>
      <c r="JPF201" s="251"/>
      <c r="JPG201" s="251"/>
      <c r="JPH201" s="251"/>
      <c r="JPI201" s="251"/>
      <c r="JPJ201" s="251"/>
      <c r="JPK201" s="251"/>
      <c r="JPL201" s="251"/>
      <c r="JPM201" s="251"/>
      <c r="JPN201" s="251"/>
      <c r="JPO201" s="251"/>
      <c r="JPP201" s="251"/>
      <c r="JPQ201" s="251"/>
      <c r="JPR201" s="251"/>
      <c r="JPS201" s="251"/>
      <c r="JPT201" s="251"/>
      <c r="JPU201" s="251"/>
      <c r="JPV201" s="251"/>
      <c r="JPW201" s="251"/>
      <c r="JPX201" s="251"/>
      <c r="JPY201" s="251"/>
      <c r="JPZ201" s="251"/>
      <c r="JQA201" s="251"/>
      <c r="JQB201" s="251"/>
      <c r="JQC201" s="251"/>
      <c r="JQD201" s="251"/>
      <c r="JQE201" s="251"/>
      <c r="JQF201" s="251"/>
      <c r="JQG201" s="251"/>
      <c r="JQH201" s="251"/>
      <c r="JQI201" s="251"/>
      <c r="JQJ201" s="251"/>
      <c r="JQK201" s="251"/>
      <c r="JQL201" s="251"/>
      <c r="JQM201" s="251"/>
      <c r="JQN201" s="251"/>
      <c r="JQO201" s="251"/>
      <c r="JQP201" s="251"/>
      <c r="JQQ201" s="251"/>
      <c r="JQR201" s="251"/>
      <c r="JQS201" s="251"/>
      <c r="JQT201" s="251"/>
      <c r="JQU201" s="251"/>
      <c r="JQV201" s="251"/>
      <c r="JQW201" s="251"/>
      <c r="JQX201" s="251"/>
      <c r="JQY201" s="251"/>
      <c r="JQZ201" s="251"/>
      <c r="JRA201" s="251"/>
      <c r="JRB201" s="251"/>
      <c r="JRC201" s="251"/>
      <c r="JRD201" s="251"/>
      <c r="JRE201" s="251"/>
      <c r="JRF201" s="251"/>
      <c r="JRG201" s="251"/>
      <c r="JRH201" s="251"/>
      <c r="JRI201" s="251"/>
      <c r="JRJ201" s="251"/>
      <c r="JRK201" s="251"/>
      <c r="JRL201" s="251"/>
      <c r="JRM201" s="251"/>
      <c r="JRN201" s="251"/>
      <c r="JRO201" s="251"/>
      <c r="JRP201" s="251"/>
      <c r="JRQ201" s="251"/>
      <c r="JRR201" s="251"/>
      <c r="JRS201" s="251"/>
      <c r="JRT201" s="251"/>
      <c r="JRU201" s="251"/>
      <c r="JRV201" s="251"/>
      <c r="JRW201" s="251"/>
      <c r="JRX201" s="251"/>
      <c r="JRY201" s="251"/>
      <c r="JRZ201" s="251"/>
      <c r="JSA201" s="251"/>
      <c r="JSB201" s="251"/>
      <c r="JSC201" s="251"/>
      <c r="JSD201" s="251"/>
      <c r="JSE201" s="251"/>
      <c r="JSF201" s="251"/>
      <c r="JSG201" s="251"/>
      <c r="JSH201" s="251"/>
      <c r="JSI201" s="251"/>
      <c r="JSJ201" s="251"/>
      <c r="JSK201" s="251"/>
      <c r="JSL201" s="251"/>
      <c r="JSM201" s="251"/>
      <c r="JSN201" s="251"/>
      <c r="JSO201" s="251"/>
      <c r="JSP201" s="251"/>
      <c r="JSQ201" s="251"/>
      <c r="JSR201" s="251"/>
      <c r="JSS201" s="251"/>
      <c r="JST201" s="251"/>
      <c r="JSU201" s="251"/>
      <c r="JSV201" s="251"/>
      <c r="JSW201" s="251"/>
      <c r="JSX201" s="251"/>
      <c r="JSY201" s="251"/>
      <c r="JSZ201" s="251"/>
      <c r="JTA201" s="251"/>
      <c r="JTB201" s="251"/>
      <c r="JTC201" s="251"/>
      <c r="JTD201" s="251"/>
      <c r="JTE201" s="251"/>
      <c r="JTF201" s="251"/>
      <c r="JTG201" s="251"/>
      <c r="JTH201" s="251"/>
      <c r="JTI201" s="251"/>
      <c r="JTJ201" s="251"/>
      <c r="JTK201" s="251"/>
      <c r="JTL201" s="251"/>
      <c r="JTM201" s="251"/>
      <c r="JTN201" s="251"/>
      <c r="JTO201" s="251"/>
      <c r="JTP201" s="251"/>
      <c r="JTQ201" s="251"/>
      <c r="JTR201" s="251"/>
      <c r="JTS201" s="251"/>
      <c r="JTT201" s="251"/>
      <c r="JTU201" s="251"/>
      <c r="JTV201" s="251"/>
      <c r="JTW201" s="251"/>
      <c r="JTX201" s="251"/>
      <c r="JTY201" s="251"/>
      <c r="JTZ201" s="251"/>
      <c r="JUA201" s="251"/>
      <c r="JUB201" s="251"/>
      <c r="JUC201" s="251"/>
      <c r="JUD201" s="251"/>
      <c r="JUE201" s="251"/>
      <c r="JUF201" s="251"/>
      <c r="JUG201" s="251"/>
      <c r="JUH201" s="251"/>
      <c r="JUI201" s="251"/>
      <c r="JUJ201" s="251"/>
      <c r="JUK201" s="251"/>
      <c r="JUL201" s="251"/>
      <c r="JUM201" s="251"/>
      <c r="JUN201" s="251"/>
      <c r="JUO201" s="251"/>
      <c r="JUP201" s="251"/>
      <c r="JUQ201" s="251"/>
      <c r="JUR201" s="251"/>
      <c r="JUS201" s="251"/>
      <c r="JUT201" s="251"/>
      <c r="JUU201" s="251"/>
      <c r="JUV201" s="251"/>
      <c r="JUW201" s="251"/>
      <c r="JUX201" s="251"/>
      <c r="JUY201" s="251"/>
      <c r="JUZ201" s="251"/>
      <c r="JVA201" s="251"/>
      <c r="JVB201" s="251"/>
      <c r="JVC201" s="251"/>
      <c r="JVD201" s="251"/>
      <c r="JVE201" s="251"/>
      <c r="JVF201" s="251"/>
      <c r="JVG201" s="251"/>
      <c r="JVH201" s="251"/>
      <c r="JVI201" s="251"/>
      <c r="JVJ201" s="251"/>
      <c r="JVK201" s="251"/>
      <c r="JVL201" s="251"/>
      <c r="JVM201" s="251"/>
      <c r="JVN201" s="251"/>
      <c r="JVO201" s="251"/>
      <c r="JVP201" s="251"/>
      <c r="JVQ201" s="251"/>
      <c r="JVR201" s="251"/>
      <c r="JVS201" s="251"/>
      <c r="JVT201" s="251"/>
      <c r="JVU201" s="251"/>
      <c r="JVV201" s="251"/>
      <c r="JVW201" s="251"/>
      <c r="JVX201" s="251"/>
      <c r="JVY201" s="251"/>
      <c r="JVZ201" s="251"/>
      <c r="JWA201" s="251"/>
      <c r="JWB201" s="251"/>
      <c r="JWC201" s="251"/>
      <c r="JWD201" s="251"/>
      <c r="JWE201" s="251"/>
      <c r="JWF201" s="251"/>
      <c r="JWG201" s="251"/>
      <c r="JWH201" s="251"/>
      <c r="JWI201" s="251"/>
      <c r="JWJ201" s="251"/>
      <c r="JWK201" s="251"/>
      <c r="JWL201" s="251"/>
      <c r="JWM201" s="251"/>
      <c r="JWN201" s="251"/>
      <c r="JWO201" s="251"/>
      <c r="JWP201" s="251"/>
      <c r="JWQ201" s="251"/>
      <c r="JWR201" s="251"/>
      <c r="JWS201" s="251"/>
      <c r="JWT201" s="251"/>
      <c r="JWU201" s="251"/>
      <c r="JWV201" s="251"/>
      <c r="JWW201" s="251"/>
      <c r="JWX201" s="251"/>
      <c r="JWY201" s="251"/>
      <c r="JWZ201" s="251"/>
      <c r="JXA201" s="251"/>
      <c r="JXB201" s="251"/>
      <c r="JXC201" s="251"/>
      <c r="JXD201" s="251"/>
      <c r="JXE201" s="251"/>
      <c r="JXF201" s="251"/>
      <c r="JXG201" s="251"/>
      <c r="JXH201" s="251"/>
      <c r="JXI201" s="251"/>
      <c r="JXJ201" s="251"/>
      <c r="JXK201" s="251"/>
      <c r="JXL201" s="251"/>
      <c r="JXM201" s="251"/>
      <c r="JXN201" s="251"/>
      <c r="JXO201" s="251"/>
      <c r="JXP201" s="251"/>
      <c r="JXQ201" s="251"/>
      <c r="JXR201" s="251"/>
      <c r="JXS201" s="251"/>
      <c r="JXT201" s="251"/>
      <c r="JXU201" s="251"/>
      <c r="JXV201" s="251"/>
      <c r="JXW201" s="251"/>
      <c r="JXX201" s="251"/>
      <c r="JXY201" s="251"/>
      <c r="JXZ201" s="251"/>
      <c r="JYA201" s="251"/>
      <c r="JYB201" s="251"/>
      <c r="JYC201" s="251"/>
      <c r="JYD201" s="251"/>
      <c r="JYE201" s="251"/>
      <c r="JYF201" s="251"/>
      <c r="JYG201" s="251"/>
      <c r="JYH201" s="251"/>
      <c r="JYI201" s="251"/>
      <c r="JYJ201" s="251"/>
      <c r="JYK201" s="251"/>
      <c r="JYL201" s="251"/>
      <c r="JYM201" s="251"/>
      <c r="JYN201" s="251"/>
      <c r="JYO201" s="251"/>
      <c r="JYP201" s="251"/>
      <c r="JYQ201" s="251"/>
      <c r="JYR201" s="251"/>
      <c r="JYS201" s="251"/>
      <c r="JYT201" s="251"/>
      <c r="JYU201" s="251"/>
      <c r="JYV201" s="251"/>
      <c r="JYW201" s="251"/>
      <c r="JYX201" s="251"/>
      <c r="JYY201" s="251"/>
      <c r="JYZ201" s="251"/>
      <c r="JZA201" s="251"/>
      <c r="JZB201" s="251"/>
      <c r="JZC201" s="251"/>
      <c r="JZD201" s="251"/>
      <c r="JZE201" s="251"/>
      <c r="JZF201" s="251"/>
      <c r="JZG201" s="251"/>
      <c r="JZH201" s="251"/>
      <c r="JZI201" s="251"/>
      <c r="JZJ201" s="251"/>
      <c r="JZK201" s="251"/>
      <c r="JZL201" s="251"/>
      <c r="JZM201" s="251"/>
      <c r="JZN201" s="251"/>
      <c r="JZO201" s="251"/>
      <c r="JZP201" s="251"/>
      <c r="JZQ201" s="251"/>
      <c r="JZR201" s="251"/>
      <c r="JZS201" s="251"/>
      <c r="JZT201" s="251"/>
      <c r="JZU201" s="251"/>
      <c r="JZV201" s="251"/>
      <c r="JZW201" s="251"/>
      <c r="JZX201" s="251"/>
      <c r="JZY201" s="251"/>
      <c r="JZZ201" s="251"/>
      <c r="KAA201" s="251"/>
      <c r="KAB201" s="251"/>
      <c r="KAC201" s="251"/>
      <c r="KAD201" s="251"/>
      <c r="KAE201" s="251"/>
      <c r="KAF201" s="251"/>
      <c r="KAG201" s="251"/>
      <c r="KAH201" s="251"/>
      <c r="KAI201" s="251"/>
      <c r="KAJ201" s="251"/>
      <c r="KAK201" s="251"/>
      <c r="KAL201" s="251"/>
      <c r="KAM201" s="251"/>
      <c r="KAN201" s="251"/>
      <c r="KAO201" s="251"/>
      <c r="KAP201" s="251"/>
      <c r="KAQ201" s="251"/>
      <c r="KAR201" s="251"/>
      <c r="KAS201" s="251"/>
      <c r="KAT201" s="251"/>
      <c r="KAU201" s="251"/>
      <c r="KAV201" s="251"/>
      <c r="KAW201" s="251"/>
      <c r="KAX201" s="251"/>
      <c r="KAY201" s="251"/>
      <c r="KAZ201" s="251"/>
      <c r="KBA201" s="251"/>
      <c r="KBB201" s="251"/>
      <c r="KBC201" s="251"/>
      <c r="KBD201" s="251"/>
      <c r="KBE201" s="251"/>
      <c r="KBF201" s="251"/>
      <c r="KBG201" s="251"/>
      <c r="KBH201" s="251"/>
      <c r="KBI201" s="251"/>
      <c r="KBJ201" s="251"/>
      <c r="KBK201" s="251"/>
      <c r="KBL201" s="251"/>
      <c r="KBM201" s="251"/>
      <c r="KBN201" s="251"/>
      <c r="KBO201" s="251"/>
      <c r="KBP201" s="251"/>
      <c r="KBQ201" s="251"/>
      <c r="KBR201" s="251"/>
      <c r="KBS201" s="251"/>
      <c r="KBT201" s="251"/>
      <c r="KBU201" s="251"/>
      <c r="KBV201" s="251"/>
      <c r="KBW201" s="251"/>
      <c r="KBX201" s="251"/>
      <c r="KBY201" s="251"/>
      <c r="KBZ201" s="251"/>
      <c r="KCA201" s="251"/>
      <c r="KCB201" s="251"/>
      <c r="KCC201" s="251"/>
      <c r="KCD201" s="251"/>
      <c r="KCE201" s="251"/>
      <c r="KCF201" s="251"/>
      <c r="KCG201" s="251"/>
      <c r="KCH201" s="251"/>
      <c r="KCI201" s="251"/>
      <c r="KCJ201" s="251"/>
      <c r="KCK201" s="251"/>
      <c r="KCL201" s="251"/>
      <c r="KCM201" s="251"/>
      <c r="KCN201" s="251"/>
      <c r="KCO201" s="251"/>
      <c r="KCP201" s="251"/>
      <c r="KCQ201" s="251"/>
      <c r="KCR201" s="251"/>
      <c r="KCS201" s="251"/>
      <c r="KCT201" s="251"/>
      <c r="KCU201" s="251"/>
      <c r="KCV201" s="251"/>
      <c r="KCW201" s="251"/>
      <c r="KCX201" s="251"/>
      <c r="KCY201" s="251"/>
      <c r="KCZ201" s="251"/>
      <c r="KDA201" s="251"/>
      <c r="KDB201" s="251"/>
      <c r="KDC201" s="251"/>
      <c r="KDD201" s="251"/>
      <c r="KDE201" s="251"/>
      <c r="KDF201" s="251"/>
      <c r="KDG201" s="251"/>
      <c r="KDH201" s="251"/>
      <c r="KDI201" s="251"/>
      <c r="KDJ201" s="251"/>
      <c r="KDK201" s="251"/>
      <c r="KDL201" s="251"/>
      <c r="KDM201" s="251"/>
      <c r="KDN201" s="251"/>
      <c r="KDO201" s="251"/>
      <c r="KDP201" s="251"/>
      <c r="KDQ201" s="251"/>
      <c r="KDR201" s="251"/>
      <c r="KDS201" s="251"/>
      <c r="KDT201" s="251"/>
      <c r="KDU201" s="251"/>
      <c r="KDV201" s="251"/>
      <c r="KDW201" s="251"/>
      <c r="KDX201" s="251"/>
      <c r="KDY201" s="251"/>
      <c r="KDZ201" s="251"/>
      <c r="KEA201" s="251"/>
      <c r="KEB201" s="251"/>
      <c r="KEC201" s="251"/>
      <c r="KED201" s="251"/>
      <c r="KEE201" s="251"/>
      <c r="KEF201" s="251"/>
      <c r="KEG201" s="251"/>
      <c r="KEH201" s="251"/>
      <c r="KEI201" s="251"/>
      <c r="KEJ201" s="251"/>
      <c r="KEK201" s="251"/>
      <c r="KEL201" s="251"/>
      <c r="KEM201" s="251"/>
      <c r="KEN201" s="251"/>
      <c r="KEO201" s="251"/>
      <c r="KEP201" s="251"/>
      <c r="KEQ201" s="251"/>
      <c r="KER201" s="251"/>
      <c r="KES201" s="251"/>
      <c r="KET201" s="251"/>
      <c r="KEU201" s="251"/>
      <c r="KEV201" s="251"/>
      <c r="KEW201" s="251"/>
      <c r="KEX201" s="251"/>
      <c r="KEY201" s="251"/>
      <c r="KEZ201" s="251"/>
      <c r="KFA201" s="251"/>
      <c r="KFB201" s="251"/>
      <c r="KFC201" s="251"/>
      <c r="KFD201" s="251"/>
      <c r="KFE201" s="251"/>
      <c r="KFF201" s="251"/>
      <c r="KFG201" s="251"/>
      <c r="KFH201" s="251"/>
      <c r="KFI201" s="251"/>
      <c r="KFJ201" s="251"/>
      <c r="KFK201" s="251"/>
      <c r="KFL201" s="251"/>
      <c r="KFM201" s="251"/>
      <c r="KFN201" s="251"/>
      <c r="KFO201" s="251"/>
      <c r="KFP201" s="251"/>
      <c r="KFQ201" s="251"/>
      <c r="KFR201" s="251"/>
      <c r="KFS201" s="251"/>
      <c r="KFT201" s="251"/>
      <c r="KFU201" s="251"/>
      <c r="KFV201" s="251"/>
      <c r="KFW201" s="251"/>
      <c r="KFX201" s="251"/>
      <c r="KFY201" s="251"/>
      <c r="KFZ201" s="251"/>
      <c r="KGA201" s="251"/>
      <c r="KGB201" s="251"/>
      <c r="KGC201" s="251"/>
      <c r="KGD201" s="251"/>
      <c r="KGE201" s="251"/>
      <c r="KGF201" s="251"/>
      <c r="KGG201" s="251"/>
      <c r="KGH201" s="251"/>
      <c r="KGI201" s="251"/>
      <c r="KGJ201" s="251"/>
      <c r="KGK201" s="251"/>
      <c r="KGL201" s="251"/>
      <c r="KGM201" s="251"/>
      <c r="KGN201" s="251"/>
      <c r="KGO201" s="251"/>
      <c r="KGP201" s="251"/>
      <c r="KGQ201" s="251"/>
      <c r="KGR201" s="251"/>
      <c r="KGS201" s="251"/>
      <c r="KGT201" s="251"/>
      <c r="KGU201" s="251"/>
      <c r="KGV201" s="251"/>
      <c r="KGW201" s="251"/>
      <c r="KGX201" s="251"/>
      <c r="KGY201" s="251"/>
      <c r="KGZ201" s="251"/>
      <c r="KHA201" s="251"/>
      <c r="KHB201" s="251"/>
      <c r="KHC201" s="251"/>
      <c r="KHD201" s="251"/>
      <c r="KHE201" s="251"/>
      <c r="KHF201" s="251"/>
      <c r="KHG201" s="251"/>
      <c r="KHH201" s="251"/>
      <c r="KHI201" s="251"/>
      <c r="KHJ201" s="251"/>
      <c r="KHK201" s="251"/>
      <c r="KHL201" s="251"/>
      <c r="KHM201" s="251"/>
      <c r="KHN201" s="251"/>
      <c r="KHO201" s="251"/>
      <c r="KHP201" s="251"/>
      <c r="KHQ201" s="251"/>
      <c r="KHR201" s="251"/>
      <c r="KHS201" s="251"/>
      <c r="KHT201" s="251"/>
      <c r="KHU201" s="251"/>
      <c r="KHV201" s="251"/>
      <c r="KHW201" s="251"/>
      <c r="KHX201" s="251"/>
      <c r="KHY201" s="251"/>
      <c r="KHZ201" s="251"/>
      <c r="KIA201" s="251"/>
      <c r="KIB201" s="251"/>
      <c r="KIC201" s="251"/>
      <c r="KID201" s="251"/>
      <c r="KIE201" s="251"/>
      <c r="KIF201" s="251"/>
      <c r="KIG201" s="251"/>
      <c r="KIH201" s="251"/>
      <c r="KII201" s="251"/>
      <c r="KIJ201" s="251"/>
      <c r="KIK201" s="251"/>
      <c r="KIL201" s="251"/>
      <c r="KIM201" s="251"/>
      <c r="KIN201" s="251"/>
      <c r="KIO201" s="251"/>
      <c r="KIP201" s="251"/>
      <c r="KIQ201" s="251"/>
      <c r="KIR201" s="251"/>
      <c r="KIS201" s="251"/>
      <c r="KIT201" s="251"/>
      <c r="KIU201" s="251"/>
      <c r="KIV201" s="251"/>
      <c r="KIW201" s="251"/>
      <c r="KIX201" s="251"/>
      <c r="KIY201" s="251"/>
      <c r="KIZ201" s="251"/>
      <c r="KJA201" s="251"/>
      <c r="KJB201" s="251"/>
      <c r="KJC201" s="251"/>
      <c r="KJD201" s="251"/>
      <c r="KJE201" s="251"/>
      <c r="KJF201" s="251"/>
      <c r="KJG201" s="251"/>
      <c r="KJH201" s="251"/>
      <c r="KJI201" s="251"/>
      <c r="KJJ201" s="251"/>
      <c r="KJK201" s="251"/>
      <c r="KJL201" s="251"/>
      <c r="KJM201" s="251"/>
      <c r="KJN201" s="251"/>
      <c r="KJO201" s="251"/>
      <c r="KJP201" s="251"/>
      <c r="KJQ201" s="251"/>
      <c r="KJR201" s="251"/>
      <c r="KJS201" s="251"/>
      <c r="KJT201" s="251"/>
      <c r="KJU201" s="251"/>
      <c r="KJV201" s="251"/>
      <c r="KJW201" s="251"/>
      <c r="KJX201" s="251"/>
      <c r="KJY201" s="251"/>
      <c r="KJZ201" s="251"/>
      <c r="KKA201" s="251"/>
      <c r="KKB201" s="251"/>
      <c r="KKC201" s="251"/>
      <c r="KKD201" s="251"/>
      <c r="KKE201" s="251"/>
      <c r="KKF201" s="251"/>
      <c r="KKG201" s="251"/>
      <c r="KKH201" s="251"/>
      <c r="KKI201" s="251"/>
      <c r="KKJ201" s="251"/>
      <c r="KKK201" s="251"/>
      <c r="KKL201" s="251"/>
      <c r="KKM201" s="251"/>
      <c r="KKN201" s="251"/>
      <c r="KKO201" s="251"/>
      <c r="KKP201" s="251"/>
      <c r="KKQ201" s="251"/>
      <c r="KKR201" s="251"/>
      <c r="KKS201" s="251"/>
      <c r="KKT201" s="251"/>
      <c r="KKU201" s="251"/>
      <c r="KKV201" s="251"/>
      <c r="KKW201" s="251"/>
      <c r="KKX201" s="251"/>
      <c r="KKY201" s="251"/>
      <c r="KKZ201" s="251"/>
      <c r="KLA201" s="251"/>
      <c r="KLB201" s="251"/>
      <c r="KLC201" s="251"/>
      <c r="KLD201" s="251"/>
      <c r="KLE201" s="251"/>
      <c r="KLF201" s="251"/>
      <c r="KLG201" s="251"/>
      <c r="KLH201" s="251"/>
      <c r="KLI201" s="251"/>
      <c r="KLJ201" s="251"/>
      <c r="KLK201" s="251"/>
      <c r="KLL201" s="251"/>
      <c r="KLM201" s="251"/>
      <c r="KLN201" s="251"/>
      <c r="KLO201" s="251"/>
      <c r="KLP201" s="251"/>
      <c r="KLQ201" s="251"/>
      <c r="KLR201" s="251"/>
      <c r="KLS201" s="251"/>
      <c r="KLT201" s="251"/>
      <c r="KLU201" s="251"/>
      <c r="KLV201" s="251"/>
      <c r="KLW201" s="251"/>
      <c r="KLX201" s="251"/>
      <c r="KLY201" s="251"/>
      <c r="KLZ201" s="251"/>
      <c r="KMA201" s="251"/>
      <c r="KMB201" s="251"/>
      <c r="KMC201" s="251"/>
      <c r="KMD201" s="251"/>
      <c r="KME201" s="251"/>
      <c r="KMF201" s="251"/>
      <c r="KMG201" s="251"/>
      <c r="KMH201" s="251"/>
      <c r="KMI201" s="251"/>
      <c r="KMJ201" s="251"/>
      <c r="KMK201" s="251"/>
      <c r="KML201" s="251"/>
      <c r="KMM201" s="251"/>
      <c r="KMN201" s="251"/>
      <c r="KMO201" s="251"/>
      <c r="KMP201" s="251"/>
      <c r="KMQ201" s="251"/>
      <c r="KMR201" s="251"/>
      <c r="KMS201" s="251"/>
      <c r="KMT201" s="251"/>
      <c r="KMU201" s="251"/>
      <c r="KMV201" s="251"/>
      <c r="KMW201" s="251"/>
      <c r="KMX201" s="251"/>
      <c r="KMY201" s="251"/>
      <c r="KMZ201" s="251"/>
      <c r="KNA201" s="251"/>
      <c r="KNB201" s="251"/>
      <c r="KNC201" s="251"/>
      <c r="KND201" s="251"/>
      <c r="KNE201" s="251"/>
      <c r="KNF201" s="251"/>
      <c r="KNG201" s="251"/>
      <c r="KNH201" s="251"/>
      <c r="KNI201" s="251"/>
      <c r="KNJ201" s="251"/>
      <c r="KNK201" s="251"/>
      <c r="KNL201" s="251"/>
      <c r="KNM201" s="251"/>
      <c r="KNN201" s="251"/>
      <c r="KNO201" s="251"/>
      <c r="KNP201" s="251"/>
      <c r="KNQ201" s="251"/>
      <c r="KNR201" s="251"/>
      <c r="KNS201" s="251"/>
      <c r="KNT201" s="251"/>
      <c r="KNU201" s="251"/>
      <c r="KNV201" s="251"/>
      <c r="KNW201" s="251"/>
      <c r="KNX201" s="251"/>
      <c r="KNY201" s="251"/>
      <c r="KNZ201" s="251"/>
      <c r="KOA201" s="251"/>
      <c r="KOB201" s="251"/>
      <c r="KOC201" s="251"/>
      <c r="KOD201" s="251"/>
      <c r="KOE201" s="251"/>
      <c r="KOF201" s="251"/>
      <c r="KOG201" s="251"/>
      <c r="KOH201" s="251"/>
      <c r="KOI201" s="251"/>
      <c r="KOJ201" s="251"/>
      <c r="KOK201" s="251"/>
      <c r="KOL201" s="251"/>
      <c r="KOM201" s="251"/>
      <c r="KON201" s="251"/>
      <c r="KOO201" s="251"/>
      <c r="KOP201" s="251"/>
      <c r="KOQ201" s="251"/>
      <c r="KOR201" s="251"/>
      <c r="KOS201" s="251"/>
      <c r="KOT201" s="251"/>
      <c r="KOU201" s="251"/>
      <c r="KOV201" s="251"/>
      <c r="KOW201" s="251"/>
      <c r="KOX201" s="251"/>
      <c r="KOY201" s="251"/>
      <c r="KOZ201" s="251"/>
      <c r="KPA201" s="251"/>
      <c r="KPB201" s="251"/>
      <c r="KPC201" s="251"/>
      <c r="KPD201" s="251"/>
      <c r="KPE201" s="251"/>
      <c r="KPF201" s="251"/>
      <c r="KPG201" s="251"/>
      <c r="KPH201" s="251"/>
      <c r="KPI201" s="251"/>
      <c r="KPJ201" s="251"/>
      <c r="KPK201" s="251"/>
      <c r="KPL201" s="251"/>
      <c r="KPM201" s="251"/>
      <c r="KPN201" s="251"/>
      <c r="KPO201" s="251"/>
      <c r="KPP201" s="251"/>
      <c r="KPQ201" s="251"/>
      <c r="KPR201" s="251"/>
      <c r="KPS201" s="251"/>
      <c r="KPT201" s="251"/>
      <c r="KPU201" s="251"/>
      <c r="KPV201" s="251"/>
      <c r="KPW201" s="251"/>
      <c r="KPX201" s="251"/>
      <c r="KPY201" s="251"/>
      <c r="KPZ201" s="251"/>
      <c r="KQA201" s="251"/>
      <c r="KQB201" s="251"/>
      <c r="KQC201" s="251"/>
      <c r="KQD201" s="251"/>
      <c r="KQE201" s="251"/>
      <c r="KQF201" s="251"/>
      <c r="KQG201" s="251"/>
      <c r="KQH201" s="251"/>
      <c r="KQI201" s="251"/>
      <c r="KQJ201" s="251"/>
      <c r="KQK201" s="251"/>
      <c r="KQL201" s="251"/>
      <c r="KQM201" s="251"/>
      <c r="KQN201" s="251"/>
      <c r="KQO201" s="251"/>
      <c r="KQP201" s="251"/>
      <c r="KQQ201" s="251"/>
      <c r="KQR201" s="251"/>
      <c r="KQS201" s="251"/>
      <c r="KQT201" s="251"/>
      <c r="KQU201" s="251"/>
      <c r="KQV201" s="251"/>
      <c r="KQW201" s="251"/>
      <c r="KQX201" s="251"/>
      <c r="KQY201" s="251"/>
      <c r="KQZ201" s="251"/>
      <c r="KRA201" s="251"/>
      <c r="KRB201" s="251"/>
      <c r="KRC201" s="251"/>
      <c r="KRD201" s="251"/>
      <c r="KRE201" s="251"/>
      <c r="KRF201" s="251"/>
      <c r="KRG201" s="251"/>
      <c r="KRH201" s="251"/>
      <c r="KRI201" s="251"/>
      <c r="KRJ201" s="251"/>
      <c r="KRK201" s="251"/>
      <c r="KRL201" s="251"/>
      <c r="KRM201" s="251"/>
      <c r="KRN201" s="251"/>
      <c r="KRO201" s="251"/>
      <c r="KRP201" s="251"/>
      <c r="KRQ201" s="251"/>
      <c r="KRR201" s="251"/>
      <c r="KRS201" s="251"/>
      <c r="KRT201" s="251"/>
      <c r="KRU201" s="251"/>
      <c r="KRV201" s="251"/>
      <c r="KRW201" s="251"/>
      <c r="KRX201" s="251"/>
      <c r="KRY201" s="251"/>
      <c r="KRZ201" s="251"/>
      <c r="KSA201" s="251"/>
      <c r="KSB201" s="251"/>
      <c r="KSC201" s="251"/>
      <c r="KSD201" s="251"/>
      <c r="KSE201" s="251"/>
      <c r="KSF201" s="251"/>
      <c r="KSG201" s="251"/>
      <c r="KSH201" s="251"/>
      <c r="KSI201" s="251"/>
      <c r="KSJ201" s="251"/>
      <c r="KSK201" s="251"/>
      <c r="KSL201" s="251"/>
      <c r="KSM201" s="251"/>
      <c r="KSN201" s="251"/>
      <c r="KSO201" s="251"/>
      <c r="KSP201" s="251"/>
      <c r="KSQ201" s="251"/>
      <c r="KSR201" s="251"/>
      <c r="KSS201" s="251"/>
      <c r="KST201" s="251"/>
      <c r="KSU201" s="251"/>
      <c r="KSV201" s="251"/>
      <c r="KSW201" s="251"/>
      <c r="KSX201" s="251"/>
      <c r="KSY201" s="251"/>
      <c r="KSZ201" s="251"/>
      <c r="KTA201" s="251"/>
      <c r="KTB201" s="251"/>
      <c r="KTC201" s="251"/>
      <c r="KTD201" s="251"/>
      <c r="KTE201" s="251"/>
      <c r="KTF201" s="251"/>
      <c r="KTG201" s="251"/>
      <c r="KTH201" s="251"/>
      <c r="KTI201" s="251"/>
      <c r="KTJ201" s="251"/>
      <c r="KTK201" s="251"/>
      <c r="KTL201" s="251"/>
      <c r="KTM201" s="251"/>
      <c r="KTN201" s="251"/>
      <c r="KTO201" s="251"/>
      <c r="KTP201" s="251"/>
      <c r="KTQ201" s="251"/>
      <c r="KTR201" s="251"/>
      <c r="KTS201" s="251"/>
      <c r="KTT201" s="251"/>
      <c r="KTU201" s="251"/>
      <c r="KTV201" s="251"/>
      <c r="KTW201" s="251"/>
      <c r="KTX201" s="251"/>
      <c r="KTY201" s="251"/>
      <c r="KTZ201" s="251"/>
      <c r="KUA201" s="251"/>
      <c r="KUB201" s="251"/>
      <c r="KUC201" s="251"/>
      <c r="KUD201" s="251"/>
      <c r="KUE201" s="251"/>
      <c r="KUF201" s="251"/>
      <c r="KUG201" s="251"/>
      <c r="KUH201" s="251"/>
      <c r="KUI201" s="251"/>
      <c r="KUJ201" s="251"/>
      <c r="KUK201" s="251"/>
      <c r="KUL201" s="251"/>
      <c r="KUM201" s="251"/>
      <c r="KUN201" s="251"/>
      <c r="KUO201" s="251"/>
      <c r="KUP201" s="251"/>
      <c r="KUQ201" s="251"/>
      <c r="KUR201" s="251"/>
      <c r="KUS201" s="251"/>
      <c r="KUT201" s="251"/>
      <c r="KUU201" s="251"/>
      <c r="KUV201" s="251"/>
      <c r="KUW201" s="251"/>
      <c r="KUX201" s="251"/>
      <c r="KUY201" s="251"/>
      <c r="KUZ201" s="251"/>
      <c r="KVA201" s="251"/>
      <c r="KVB201" s="251"/>
      <c r="KVC201" s="251"/>
      <c r="KVD201" s="251"/>
      <c r="KVE201" s="251"/>
      <c r="KVF201" s="251"/>
      <c r="KVG201" s="251"/>
      <c r="KVH201" s="251"/>
      <c r="KVI201" s="251"/>
      <c r="KVJ201" s="251"/>
      <c r="KVK201" s="251"/>
      <c r="KVL201" s="251"/>
      <c r="KVM201" s="251"/>
      <c r="KVN201" s="251"/>
      <c r="KVO201" s="251"/>
      <c r="KVP201" s="251"/>
      <c r="KVQ201" s="251"/>
      <c r="KVR201" s="251"/>
      <c r="KVS201" s="251"/>
      <c r="KVT201" s="251"/>
      <c r="KVU201" s="251"/>
      <c r="KVV201" s="251"/>
      <c r="KVW201" s="251"/>
      <c r="KVX201" s="251"/>
      <c r="KVY201" s="251"/>
      <c r="KVZ201" s="251"/>
      <c r="KWA201" s="251"/>
      <c r="KWB201" s="251"/>
      <c r="KWC201" s="251"/>
      <c r="KWD201" s="251"/>
      <c r="KWE201" s="251"/>
      <c r="KWF201" s="251"/>
      <c r="KWG201" s="251"/>
      <c r="KWH201" s="251"/>
      <c r="KWI201" s="251"/>
      <c r="KWJ201" s="251"/>
      <c r="KWK201" s="251"/>
      <c r="KWL201" s="251"/>
      <c r="KWM201" s="251"/>
      <c r="KWN201" s="251"/>
      <c r="KWO201" s="251"/>
      <c r="KWP201" s="251"/>
      <c r="KWQ201" s="251"/>
      <c r="KWR201" s="251"/>
      <c r="KWS201" s="251"/>
      <c r="KWT201" s="251"/>
      <c r="KWU201" s="251"/>
      <c r="KWV201" s="251"/>
      <c r="KWW201" s="251"/>
      <c r="KWX201" s="251"/>
      <c r="KWY201" s="251"/>
      <c r="KWZ201" s="251"/>
      <c r="KXA201" s="251"/>
      <c r="KXB201" s="251"/>
      <c r="KXC201" s="251"/>
      <c r="KXD201" s="251"/>
      <c r="KXE201" s="251"/>
      <c r="KXF201" s="251"/>
      <c r="KXG201" s="251"/>
      <c r="KXH201" s="251"/>
      <c r="KXI201" s="251"/>
      <c r="KXJ201" s="251"/>
      <c r="KXK201" s="251"/>
      <c r="KXL201" s="251"/>
      <c r="KXM201" s="251"/>
      <c r="KXN201" s="251"/>
      <c r="KXO201" s="251"/>
      <c r="KXP201" s="251"/>
      <c r="KXQ201" s="251"/>
      <c r="KXR201" s="251"/>
      <c r="KXS201" s="251"/>
      <c r="KXT201" s="251"/>
      <c r="KXU201" s="251"/>
      <c r="KXV201" s="251"/>
      <c r="KXW201" s="251"/>
      <c r="KXX201" s="251"/>
      <c r="KXY201" s="251"/>
      <c r="KXZ201" s="251"/>
      <c r="KYA201" s="251"/>
      <c r="KYB201" s="251"/>
      <c r="KYC201" s="251"/>
      <c r="KYD201" s="251"/>
      <c r="KYE201" s="251"/>
      <c r="KYF201" s="251"/>
      <c r="KYG201" s="251"/>
      <c r="KYH201" s="251"/>
      <c r="KYI201" s="251"/>
      <c r="KYJ201" s="251"/>
      <c r="KYK201" s="251"/>
      <c r="KYL201" s="251"/>
      <c r="KYM201" s="251"/>
      <c r="KYN201" s="251"/>
      <c r="KYO201" s="251"/>
      <c r="KYP201" s="251"/>
      <c r="KYQ201" s="251"/>
      <c r="KYR201" s="251"/>
      <c r="KYS201" s="251"/>
      <c r="KYT201" s="251"/>
      <c r="KYU201" s="251"/>
      <c r="KYV201" s="251"/>
      <c r="KYW201" s="251"/>
      <c r="KYX201" s="251"/>
      <c r="KYY201" s="251"/>
      <c r="KYZ201" s="251"/>
      <c r="KZA201" s="251"/>
      <c r="KZB201" s="251"/>
      <c r="KZC201" s="251"/>
      <c r="KZD201" s="251"/>
      <c r="KZE201" s="251"/>
      <c r="KZF201" s="251"/>
      <c r="KZG201" s="251"/>
      <c r="KZH201" s="251"/>
      <c r="KZI201" s="251"/>
      <c r="KZJ201" s="251"/>
      <c r="KZK201" s="251"/>
      <c r="KZL201" s="251"/>
      <c r="KZM201" s="251"/>
      <c r="KZN201" s="251"/>
      <c r="KZO201" s="251"/>
      <c r="KZP201" s="251"/>
      <c r="KZQ201" s="251"/>
      <c r="KZR201" s="251"/>
      <c r="KZS201" s="251"/>
      <c r="KZT201" s="251"/>
      <c r="KZU201" s="251"/>
      <c r="KZV201" s="251"/>
      <c r="KZW201" s="251"/>
      <c r="KZX201" s="251"/>
      <c r="KZY201" s="251"/>
      <c r="KZZ201" s="251"/>
      <c r="LAA201" s="251"/>
      <c r="LAB201" s="251"/>
      <c r="LAC201" s="251"/>
      <c r="LAD201" s="251"/>
      <c r="LAE201" s="251"/>
      <c r="LAF201" s="251"/>
      <c r="LAG201" s="251"/>
      <c r="LAH201" s="251"/>
      <c r="LAI201" s="251"/>
      <c r="LAJ201" s="251"/>
      <c r="LAK201" s="251"/>
      <c r="LAL201" s="251"/>
      <c r="LAM201" s="251"/>
      <c r="LAN201" s="251"/>
      <c r="LAO201" s="251"/>
      <c r="LAP201" s="251"/>
      <c r="LAQ201" s="251"/>
      <c r="LAR201" s="251"/>
      <c r="LAS201" s="251"/>
      <c r="LAT201" s="251"/>
      <c r="LAU201" s="251"/>
      <c r="LAV201" s="251"/>
      <c r="LAW201" s="251"/>
      <c r="LAX201" s="251"/>
      <c r="LAY201" s="251"/>
      <c r="LAZ201" s="251"/>
      <c r="LBA201" s="251"/>
      <c r="LBB201" s="251"/>
      <c r="LBC201" s="251"/>
      <c r="LBD201" s="251"/>
      <c r="LBE201" s="251"/>
      <c r="LBF201" s="251"/>
      <c r="LBG201" s="251"/>
      <c r="LBH201" s="251"/>
      <c r="LBI201" s="251"/>
      <c r="LBJ201" s="251"/>
      <c r="LBK201" s="251"/>
      <c r="LBL201" s="251"/>
      <c r="LBM201" s="251"/>
      <c r="LBN201" s="251"/>
      <c r="LBO201" s="251"/>
      <c r="LBP201" s="251"/>
      <c r="LBQ201" s="251"/>
      <c r="LBR201" s="251"/>
      <c r="LBS201" s="251"/>
      <c r="LBT201" s="251"/>
      <c r="LBU201" s="251"/>
      <c r="LBV201" s="251"/>
      <c r="LBW201" s="251"/>
      <c r="LBX201" s="251"/>
      <c r="LBY201" s="251"/>
      <c r="LBZ201" s="251"/>
      <c r="LCA201" s="251"/>
      <c r="LCB201" s="251"/>
      <c r="LCC201" s="251"/>
      <c r="LCD201" s="251"/>
      <c r="LCE201" s="251"/>
      <c r="LCF201" s="251"/>
      <c r="LCG201" s="251"/>
      <c r="LCH201" s="251"/>
      <c r="LCI201" s="251"/>
      <c r="LCJ201" s="251"/>
      <c r="LCK201" s="251"/>
      <c r="LCL201" s="251"/>
      <c r="LCM201" s="251"/>
      <c r="LCN201" s="251"/>
      <c r="LCO201" s="251"/>
      <c r="LCP201" s="251"/>
      <c r="LCQ201" s="251"/>
      <c r="LCR201" s="251"/>
      <c r="LCS201" s="251"/>
      <c r="LCT201" s="251"/>
      <c r="LCU201" s="251"/>
      <c r="LCV201" s="251"/>
      <c r="LCW201" s="251"/>
      <c r="LCX201" s="251"/>
      <c r="LCY201" s="251"/>
      <c r="LCZ201" s="251"/>
      <c r="LDA201" s="251"/>
      <c r="LDB201" s="251"/>
      <c r="LDC201" s="251"/>
      <c r="LDD201" s="251"/>
      <c r="LDE201" s="251"/>
      <c r="LDF201" s="251"/>
      <c r="LDG201" s="251"/>
      <c r="LDH201" s="251"/>
      <c r="LDI201" s="251"/>
      <c r="LDJ201" s="251"/>
      <c r="LDK201" s="251"/>
      <c r="LDL201" s="251"/>
      <c r="LDM201" s="251"/>
      <c r="LDN201" s="251"/>
      <c r="LDO201" s="251"/>
      <c r="LDP201" s="251"/>
      <c r="LDQ201" s="251"/>
      <c r="LDR201" s="251"/>
      <c r="LDS201" s="251"/>
      <c r="LDT201" s="251"/>
      <c r="LDU201" s="251"/>
      <c r="LDV201" s="251"/>
      <c r="LDW201" s="251"/>
      <c r="LDX201" s="251"/>
      <c r="LDY201" s="251"/>
      <c r="LDZ201" s="251"/>
      <c r="LEA201" s="251"/>
      <c r="LEB201" s="251"/>
      <c r="LEC201" s="251"/>
      <c r="LED201" s="251"/>
      <c r="LEE201" s="251"/>
      <c r="LEF201" s="251"/>
      <c r="LEG201" s="251"/>
      <c r="LEH201" s="251"/>
      <c r="LEI201" s="251"/>
      <c r="LEJ201" s="251"/>
      <c r="LEK201" s="251"/>
      <c r="LEL201" s="251"/>
      <c r="LEM201" s="251"/>
      <c r="LEN201" s="251"/>
      <c r="LEO201" s="251"/>
      <c r="LEP201" s="251"/>
      <c r="LEQ201" s="251"/>
      <c r="LER201" s="251"/>
      <c r="LES201" s="251"/>
      <c r="LET201" s="251"/>
      <c r="LEU201" s="251"/>
      <c r="LEV201" s="251"/>
      <c r="LEW201" s="251"/>
      <c r="LEX201" s="251"/>
      <c r="LEY201" s="251"/>
      <c r="LEZ201" s="251"/>
      <c r="LFA201" s="251"/>
      <c r="LFB201" s="251"/>
      <c r="LFC201" s="251"/>
      <c r="LFD201" s="251"/>
      <c r="LFE201" s="251"/>
      <c r="LFF201" s="251"/>
      <c r="LFG201" s="251"/>
      <c r="LFH201" s="251"/>
      <c r="LFI201" s="251"/>
      <c r="LFJ201" s="251"/>
      <c r="LFK201" s="251"/>
      <c r="LFL201" s="251"/>
      <c r="LFM201" s="251"/>
      <c r="LFN201" s="251"/>
      <c r="LFO201" s="251"/>
      <c r="LFP201" s="251"/>
      <c r="LFQ201" s="251"/>
      <c r="LFR201" s="251"/>
      <c r="LFS201" s="251"/>
      <c r="LFT201" s="251"/>
      <c r="LFU201" s="251"/>
      <c r="LFV201" s="251"/>
      <c r="LFW201" s="251"/>
      <c r="LFX201" s="251"/>
      <c r="LFY201" s="251"/>
      <c r="LFZ201" s="251"/>
      <c r="LGA201" s="251"/>
      <c r="LGB201" s="251"/>
      <c r="LGC201" s="251"/>
      <c r="LGD201" s="251"/>
      <c r="LGE201" s="251"/>
      <c r="LGF201" s="251"/>
      <c r="LGG201" s="251"/>
      <c r="LGH201" s="251"/>
      <c r="LGI201" s="251"/>
      <c r="LGJ201" s="251"/>
      <c r="LGK201" s="251"/>
      <c r="LGL201" s="251"/>
      <c r="LGM201" s="251"/>
      <c r="LGN201" s="251"/>
      <c r="LGO201" s="251"/>
      <c r="LGP201" s="251"/>
      <c r="LGQ201" s="251"/>
      <c r="LGR201" s="251"/>
      <c r="LGS201" s="251"/>
      <c r="LGT201" s="251"/>
      <c r="LGU201" s="251"/>
      <c r="LGV201" s="251"/>
      <c r="LGW201" s="251"/>
      <c r="LGX201" s="251"/>
      <c r="LGY201" s="251"/>
      <c r="LGZ201" s="251"/>
      <c r="LHA201" s="251"/>
      <c r="LHB201" s="251"/>
      <c r="LHC201" s="251"/>
      <c r="LHD201" s="251"/>
      <c r="LHE201" s="251"/>
      <c r="LHF201" s="251"/>
      <c r="LHG201" s="251"/>
      <c r="LHH201" s="251"/>
      <c r="LHI201" s="251"/>
      <c r="LHJ201" s="251"/>
      <c r="LHK201" s="251"/>
      <c r="LHL201" s="251"/>
      <c r="LHM201" s="251"/>
      <c r="LHN201" s="251"/>
      <c r="LHO201" s="251"/>
      <c r="LHP201" s="251"/>
      <c r="LHQ201" s="251"/>
      <c r="LHR201" s="251"/>
      <c r="LHS201" s="251"/>
      <c r="LHT201" s="251"/>
      <c r="LHU201" s="251"/>
      <c r="LHV201" s="251"/>
      <c r="LHW201" s="251"/>
      <c r="LHX201" s="251"/>
      <c r="LHY201" s="251"/>
      <c r="LHZ201" s="251"/>
      <c r="LIA201" s="251"/>
      <c r="LIB201" s="251"/>
      <c r="LIC201" s="251"/>
      <c r="LID201" s="251"/>
      <c r="LIE201" s="251"/>
      <c r="LIF201" s="251"/>
      <c r="LIG201" s="251"/>
      <c r="LIH201" s="251"/>
      <c r="LII201" s="251"/>
      <c r="LIJ201" s="251"/>
      <c r="LIK201" s="251"/>
      <c r="LIL201" s="251"/>
      <c r="LIM201" s="251"/>
      <c r="LIN201" s="251"/>
      <c r="LIO201" s="251"/>
      <c r="LIP201" s="251"/>
      <c r="LIQ201" s="251"/>
      <c r="LIR201" s="251"/>
      <c r="LIS201" s="251"/>
      <c r="LIT201" s="251"/>
      <c r="LIU201" s="251"/>
      <c r="LIV201" s="251"/>
      <c r="LIW201" s="251"/>
      <c r="LIX201" s="251"/>
      <c r="LIY201" s="251"/>
      <c r="LIZ201" s="251"/>
      <c r="LJA201" s="251"/>
      <c r="LJB201" s="251"/>
      <c r="LJC201" s="251"/>
      <c r="LJD201" s="251"/>
      <c r="LJE201" s="251"/>
      <c r="LJF201" s="251"/>
      <c r="LJG201" s="251"/>
      <c r="LJH201" s="251"/>
      <c r="LJI201" s="251"/>
      <c r="LJJ201" s="251"/>
      <c r="LJK201" s="251"/>
      <c r="LJL201" s="251"/>
      <c r="LJM201" s="251"/>
      <c r="LJN201" s="251"/>
      <c r="LJO201" s="251"/>
      <c r="LJP201" s="251"/>
      <c r="LJQ201" s="251"/>
      <c r="LJR201" s="251"/>
      <c r="LJS201" s="251"/>
      <c r="LJT201" s="251"/>
      <c r="LJU201" s="251"/>
      <c r="LJV201" s="251"/>
      <c r="LJW201" s="251"/>
      <c r="LJX201" s="251"/>
      <c r="LJY201" s="251"/>
      <c r="LJZ201" s="251"/>
      <c r="LKA201" s="251"/>
      <c r="LKB201" s="251"/>
      <c r="LKC201" s="251"/>
      <c r="LKD201" s="251"/>
      <c r="LKE201" s="251"/>
      <c r="LKF201" s="251"/>
      <c r="LKG201" s="251"/>
      <c r="LKH201" s="251"/>
      <c r="LKI201" s="251"/>
      <c r="LKJ201" s="251"/>
      <c r="LKK201" s="251"/>
      <c r="LKL201" s="251"/>
      <c r="LKM201" s="251"/>
      <c r="LKN201" s="251"/>
      <c r="LKO201" s="251"/>
      <c r="LKP201" s="251"/>
      <c r="LKQ201" s="251"/>
      <c r="LKR201" s="251"/>
      <c r="LKS201" s="251"/>
      <c r="LKT201" s="251"/>
      <c r="LKU201" s="251"/>
      <c r="LKV201" s="251"/>
      <c r="LKW201" s="251"/>
      <c r="LKX201" s="251"/>
      <c r="LKY201" s="251"/>
      <c r="LKZ201" s="251"/>
      <c r="LLA201" s="251"/>
      <c r="LLB201" s="251"/>
      <c r="LLC201" s="251"/>
      <c r="LLD201" s="251"/>
      <c r="LLE201" s="251"/>
      <c r="LLF201" s="251"/>
      <c r="LLG201" s="251"/>
      <c r="LLH201" s="251"/>
      <c r="LLI201" s="251"/>
      <c r="LLJ201" s="251"/>
      <c r="LLK201" s="251"/>
      <c r="LLL201" s="251"/>
      <c r="LLM201" s="251"/>
      <c r="LLN201" s="251"/>
      <c r="LLO201" s="251"/>
      <c r="LLP201" s="251"/>
      <c r="LLQ201" s="251"/>
      <c r="LLR201" s="251"/>
      <c r="LLS201" s="251"/>
      <c r="LLT201" s="251"/>
      <c r="LLU201" s="251"/>
      <c r="LLV201" s="251"/>
      <c r="LLW201" s="251"/>
      <c r="LLX201" s="251"/>
      <c r="LLY201" s="251"/>
      <c r="LLZ201" s="251"/>
      <c r="LMA201" s="251"/>
      <c r="LMB201" s="251"/>
      <c r="LMC201" s="251"/>
      <c r="LMD201" s="251"/>
      <c r="LME201" s="251"/>
      <c r="LMF201" s="251"/>
      <c r="LMG201" s="251"/>
      <c r="LMH201" s="251"/>
      <c r="LMI201" s="251"/>
      <c r="LMJ201" s="251"/>
      <c r="LMK201" s="251"/>
      <c r="LML201" s="251"/>
      <c r="LMM201" s="251"/>
      <c r="LMN201" s="251"/>
      <c r="LMO201" s="251"/>
      <c r="LMP201" s="251"/>
      <c r="LMQ201" s="251"/>
      <c r="LMR201" s="251"/>
      <c r="LMS201" s="251"/>
      <c r="LMT201" s="251"/>
      <c r="LMU201" s="251"/>
      <c r="LMV201" s="251"/>
      <c r="LMW201" s="251"/>
      <c r="LMX201" s="251"/>
      <c r="LMY201" s="251"/>
      <c r="LMZ201" s="251"/>
      <c r="LNA201" s="251"/>
      <c r="LNB201" s="251"/>
      <c r="LNC201" s="251"/>
      <c r="LND201" s="251"/>
      <c r="LNE201" s="251"/>
      <c r="LNF201" s="251"/>
      <c r="LNG201" s="251"/>
      <c r="LNH201" s="251"/>
      <c r="LNI201" s="251"/>
      <c r="LNJ201" s="251"/>
      <c r="LNK201" s="251"/>
      <c r="LNL201" s="251"/>
      <c r="LNM201" s="251"/>
      <c r="LNN201" s="251"/>
      <c r="LNO201" s="251"/>
      <c r="LNP201" s="251"/>
      <c r="LNQ201" s="251"/>
      <c r="LNR201" s="251"/>
      <c r="LNS201" s="251"/>
      <c r="LNT201" s="251"/>
      <c r="LNU201" s="251"/>
      <c r="LNV201" s="251"/>
      <c r="LNW201" s="251"/>
      <c r="LNX201" s="251"/>
      <c r="LNY201" s="251"/>
      <c r="LNZ201" s="251"/>
      <c r="LOA201" s="251"/>
      <c r="LOB201" s="251"/>
      <c r="LOC201" s="251"/>
      <c r="LOD201" s="251"/>
      <c r="LOE201" s="251"/>
      <c r="LOF201" s="251"/>
      <c r="LOG201" s="251"/>
      <c r="LOH201" s="251"/>
      <c r="LOI201" s="251"/>
      <c r="LOJ201" s="251"/>
      <c r="LOK201" s="251"/>
      <c r="LOL201" s="251"/>
      <c r="LOM201" s="251"/>
      <c r="LON201" s="251"/>
      <c r="LOO201" s="251"/>
      <c r="LOP201" s="251"/>
      <c r="LOQ201" s="251"/>
      <c r="LOR201" s="251"/>
      <c r="LOS201" s="251"/>
      <c r="LOT201" s="251"/>
      <c r="LOU201" s="251"/>
      <c r="LOV201" s="251"/>
      <c r="LOW201" s="251"/>
      <c r="LOX201" s="251"/>
      <c r="LOY201" s="251"/>
      <c r="LOZ201" s="251"/>
      <c r="LPA201" s="251"/>
      <c r="LPB201" s="251"/>
      <c r="LPC201" s="251"/>
      <c r="LPD201" s="251"/>
      <c r="LPE201" s="251"/>
      <c r="LPF201" s="251"/>
      <c r="LPG201" s="251"/>
      <c r="LPH201" s="251"/>
      <c r="LPI201" s="251"/>
      <c r="LPJ201" s="251"/>
      <c r="LPK201" s="251"/>
      <c r="LPL201" s="251"/>
      <c r="LPM201" s="251"/>
      <c r="LPN201" s="251"/>
      <c r="LPO201" s="251"/>
      <c r="LPP201" s="251"/>
      <c r="LPQ201" s="251"/>
      <c r="LPR201" s="251"/>
      <c r="LPS201" s="251"/>
      <c r="LPT201" s="251"/>
      <c r="LPU201" s="251"/>
      <c r="LPV201" s="251"/>
      <c r="LPW201" s="251"/>
      <c r="LPX201" s="251"/>
      <c r="LPY201" s="251"/>
      <c r="LPZ201" s="251"/>
      <c r="LQA201" s="251"/>
      <c r="LQB201" s="251"/>
      <c r="LQC201" s="251"/>
      <c r="LQD201" s="251"/>
      <c r="LQE201" s="251"/>
      <c r="LQF201" s="251"/>
      <c r="LQG201" s="251"/>
      <c r="LQH201" s="251"/>
      <c r="LQI201" s="251"/>
      <c r="LQJ201" s="251"/>
      <c r="LQK201" s="251"/>
      <c r="LQL201" s="251"/>
      <c r="LQM201" s="251"/>
      <c r="LQN201" s="251"/>
      <c r="LQO201" s="251"/>
      <c r="LQP201" s="251"/>
      <c r="LQQ201" s="251"/>
      <c r="LQR201" s="251"/>
      <c r="LQS201" s="251"/>
      <c r="LQT201" s="251"/>
      <c r="LQU201" s="251"/>
      <c r="LQV201" s="251"/>
      <c r="LQW201" s="251"/>
      <c r="LQX201" s="251"/>
      <c r="LQY201" s="251"/>
      <c r="LQZ201" s="251"/>
      <c r="LRA201" s="251"/>
      <c r="LRB201" s="251"/>
      <c r="LRC201" s="251"/>
      <c r="LRD201" s="251"/>
      <c r="LRE201" s="251"/>
      <c r="LRF201" s="251"/>
      <c r="LRG201" s="251"/>
      <c r="LRH201" s="251"/>
      <c r="LRI201" s="251"/>
      <c r="LRJ201" s="251"/>
      <c r="LRK201" s="251"/>
      <c r="LRL201" s="251"/>
      <c r="LRM201" s="251"/>
      <c r="LRN201" s="251"/>
      <c r="LRO201" s="251"/>
      <c r="LRP201" s="251"/>
      <c r="LRQ201" s="251"/>
      <c r="LRR201" s="251"/>
      <c r="LRS201" s="251"/>
      <c r="LRT201" s="251"/>
      <c r="LRU201" s="251"/>
      <c r="LRV201" s="251"/>
      <c r="LRW201" s="251"/>
      <c r="LRX201" s="251"/>
      <c r="LRY201" s="251"/>
      <c r="LRZ201" s="251"/>
      <c r="LSA201" s="251"/>
      <c r="LSB201" s="251"/>
      <c r="LSC201" s="251"/>
      <c r="LSD201" s="251"/>
      <c r="LSE201" s="251"/>
      <c r="LSF201" s="251"/>
      <c r="LSG201" s="251"/>
      <c r="LSH201" s="251"/>
      <c r="LSI201" s="251"/>
      <c r="LSJ201" s="251"/>
      <c r="LSK201" s="251"/>
      <c r="LSL201" s="251"/>
      <c r="LSM201" s="251"/>
      <c r="LSN201" s="251"/>
      <c r="LSO201" s="251"/>
      <c r="LSP201" s="251"/>
      <c r="LSQ201" s="251"/>
      <c r="LSR201" s="251"/>
      <c r="LSS201" s="251"/>
      <c r="LST201" s="251"/>
      <c r="LSU201" s="251"/>
      <c r="LSV201" s="251"/>
      <c r="LSW201" s="251"/>
      <c r="LSX201" s="251"/>
      <c r="LSY201" s="251"/>
      <c r="LSZ201" s="251"/>
      <c r="LTA201" s="251"/>
      <c r="LTB201" s="251"/>
      <c r="LTC201" s="251"/>
      <c r="LTD201" s="251"/>
      <c r="LTE201" s="251"/>
      <c r="LTF201" s="251"/>
      <c r="LTG201" s="251"/>
      <c r="LTH201" s="251"/>
      <c r="LTI201" s="251"/>
      <c r="LTJ201" s="251"/>
      <c r="LTK201" s="251"/>
      <c r="LTL201" s="251"/>
      <c r="LTM201" s="251"/>
      <c r="LTN201" s="251"/>
      <c r="LTO201" s="251"/>
      <c r="LTP201" s="251"/>
      <c r="LTQ201" s="251"/>
      <c r="LTR201" s="251"/>
      <c r="LTS201" s="251"/>
      <c r="LTT201" s="251"/>
      <c r="LTU201" s="251"/>
      <c r="LTV201" s="251"/>
      <c r="LTW201" s="251"/>
      <c r="LTX201" s="251"/>
      <c r="LTY201" s="251"/>
      <c r="LTZ201" s="251"/>
      <c r="LUA201" s="251"/>
      <c r="LUB201" s="251"/>
      <c r="LUC201" s="251"/>
      <c r="LUD201" s="251"/>
      <c r="LUE201" s="251"/>
      <c r="LUF201" s="251"/>
      <c r="LUG201" s="251"/>
      <c r="LUH201" s="251"/>
      <c r="LUI201" s="251"/>
      <c r="LUJ201" s="251"/>
      <c r="LUK201" s="251"/>
      <c r="LUL201" s="251"/>
      <c r="LUM201" s="251"/>
      <c r="LUN201" s="251"/>
      <c r="LUO201" s="251"/>
      <c r="LUP201" s="251"/>
      <c r="LUQ201" s="251"/>
      <c r="LUR201" s="251"/>
      <c r="LUS201" s="251"/>
      <c r="LUT201" s="251"/>
      <c r="LUU201" s="251"/>
      <c r="LUV201" s="251"/>
      <c r="LUW201" s="251"/>
      <c r="LUX201" s="251"/>
      <c r="LUY201" s="251"/>
      <c r="LUZ201" s="251"/>
      <c r="LVA201" s="251"/>
      <c r="LVB201" s="251"/>
      <c r="LVC201" s="251"/>
      <c r="LVD201" s="251"/>
      <c r="LVE201" s="251"/>
      <c r="LVF201" s="251"/>
      <c r="LVG201" s="251"/>
      <c r="LVH201" s="251"/>
      <c r="LVI201" s="251"/>
      <c r="LVJ201" s="251"/>
      <c r="LVK201" s="251"/>
      <c r="LVL201" s="251"/>
      <c r="LVM201" s="251"/>
      <c r="LVN201" s="251"/>
      <c r="LVO201" s="251"/>
      <c r="LVP201" s="251"/>
      <c r="LVQ201" s="251"/>
      <c r="LVR201" s="251"/>
      <c r="LVS201" s="251"/>
      <c r="LVT201" s="251"/>
      <c r="LVU201" s="251"/>
      <c r="LVV201" s="251"/>
      <c r="LVW201" s="251"/>
      <c r="LVX201" s="251"/>
      <c r="LVY201" s="251"/>
      <c r="LVZ201" s="251"/>
      <c r="LWA201" s="251"/>
      <c r="LWB201" s="251"/>
      <c r="LWC201" s="251"/>
      <c r="LWD201" s="251"/>
      <c r="LWE201" s="251"/>
      <c r="LWF201" s="251"/>
      <c r="LWG201" s="251"/>
      <c r="LWH201" s="251"/>
      <c r="LWI201" s="251"/>
      <c r="LWJ201" s="251"/>
      <c r="LWK201" s="251"/>
      <c r="LWL201" s="251"/>
      <c r="LWM201" s="251"/>
      <c r="LWN201" s="251"/>
      <c r="LWO201" s="251"/>
      <c r="LWP201" s="251"/>
      <c r="LWQ201" s="251"/>
      <c r="LWR201" s="251"/>
      <c r="LWS201" s="251"/>
      <c r="LWT201" s="251"/>
      <c r="LWU201" s="251"/>
      <c r="LWV201" s="251"/>
      <c r="LWW201" s="251"/>
      <c r="LWX201" s="251"/>
      <c r="LWY201" s="251"/>
      <c r="LWZ201" s="251"/>
      <c r="LXA201" s="251"/>
      <c r="LXB201" s="251"/>
      <c r="LXC201" s="251"/>
      <c r="LXD201" s="251"/>
      <c r="LXE201" s="251"/>
      <c r="LXF201" s="251"/>
      <c r="LXG201" s="251"/>
      <c r="LXH201" s="251"/>
      <c r="LXI201" s="251"/>
      <c r="LXJ201" s="251"/>
      <c r="LXK201" s="251"/>
      <c r="LXL201" s="251"/>
      <c r="LXM201" s="251"/>
      <c r="LXN201" s="251"/>
      <c r="LXO201" s="251"/>
      <c r="LXP201" s="251"/>
      <c r="LXQ201" s="251"/>
      <c r="LXR201" s="251"/>
      <c r="LXS201" s="251"/>
      <c r="LXT201" s="251"/>
      <c r="LXU201" s="251"/>
      <c r="LXV201" s="251"/>
      <c r="LXW201" s="251"/>
      <c r="LXX201" s="251"/>
      <c r="LXY201" s="251"/>
      <c r="LXZ201" s="251"/>
      <c r="LYA201" s="251"/>
      <c r="LYB201" s="251"/>
      <c r="LYC201" s="251"/>
      <c r="LYD201" s="251"/>
      <c r="LYE201" s="251"/>
      <c r="LYF201" s="251"/>
      <c r="LYG201" s="251"/>
      <c r="LYH201" s="251"/>
      <c r="LYI201" s="251"/>
      <c r="LYJ201" s="251"/>
      <c r="LYK201" s="251"/>
      <c r="LYL201" s="251"/>
      <c r="LYM201" s="251"/>
      <c r="LYN201" s="251"/>
      <c r="LYO201" s="251"/>
      <c r="LYP201" s="251"/>
      <c r="LYQ201" s="251"/>
      <c r="LYR201" s="251"/>
      <c r="LYS201" s="251"/>
      <c r="LYT201" s="251"/>
      <c r="LYU201" s="251"/>
      <c r="LYV201" s="251"/>
      <c r="LYW201" s="251"/>
      <c r="LYX201" s="251"/>
      <c r="LYY201" s="251"/>
      <c r="LYZ201" s="251"/>
      <c r="LZA201" s="251"/>
      <c r="LZB201" s="251"/>
      <c r="LZC201" s="251"/>
      <c r="LZD201" s="251"/>
      <c r="LZE201" s="251"/>
      <c r="LZF201" s="251"/>
      <c r="LZG201" s="251"/>
      <c r="LZH201" s="251"/>
      <c r="LZI201" s="251"/>
      <c r="LZJ201" s="251"/>
      <c r="LZK201" s="251"/>
      <c r="LZL201" s="251"/>
      <c r="LZM201" s="251"/>
      <c r="LZN201" s="251"/>
      <c r="LZO201" s="251"/>
      <c r="LZP201" s="251"/>
      <c r="LZQ201" s="251"/>
      <c r="LZR201" s="251"/>
      <c r="LZS201" s="251"/>
      <c r="LZT201" s="251"/>
      <c r="LZU201" s="251"/>
      <c r="LZV201" s="251"/>
      <c r="LZW201" s="251"/>
      <c r="LZX201" s="251"/>
      <c r="LZY201" s="251"/>
      <c r="LZZ201" s="251"/>
      <c r="MAA201" s="251"/>
      <c r="MAB201" s="251"/>
      <c r="MAC201" s="251"/>
      <c r="MAD201" s="251"/>
      <c r="MAE201" s="251"/>
      <c r="MAF201" s="251"/>
      <c r="MAG201" s="251"/>
      <c r="MAH201" s="251"/>
      <c r="MAI201" s="251"/>
      <c r="MAJ201" s="251"/>
      <c r="MAK201" s="251"/>
      <c r="MAL201" s="251"/>
      <c r="MAM201" s="251"/>
      <c r="MAN201" s="251"/>
      <c r="MAO201" s="251"/>
      <c r="MAP201" s="251"/>
      <c r="MAQ201" s="251"/>
      <c r="MAR201" s="251"/>
      <c r="MAS201" s="251"/>
      <c r="MAT201" s="251"/>
      <c r="MAU201" s="251"/>
      <c r="MAV201" s="251"/>
      <c r="MAW201" s="251"/>
      <c r="MAX201" s="251"/>
      <c r="MAY201" s="251"/>
      <c r="MAZ201" s="251"/>
      <c r="MBA201" s="251"/>
      <c r="MBB201" s="251"/>
      <c r="MBC201" s="251"/>
      <c r="MBD201" s="251"/>
      <c r="MBE201" s="251"/>
      <c r="MBF201" s="251"/>
      <c r="MBG201" s="251"/>
      <c r="MBH201" s="251"/>
      <c r="MBI201" s="251"/>
      <c r="MBJ201" s="251"/>
      <c r="MBK201" s="251"/>
      <c r="MBL201" s="251"/>
      <c r="MBM201" s="251"/>
      <c r="MBN201" s="251"/>
      <c r="MBO201" s="251"/>
      <c r="MBP201" s="251"/>
      <c r="MBQ201" s="251"/>
      <c r="MBR201" s="251"/>
      <c r="MBS201" s="251"/>
      <c r="MBT201" s="251"/>
      <c r="MBU201" s="251"/>
      <c r="MBV201" s="251"/>
      <c r="MBW201" s="251"/>
      <c r="MBX201" s="251"/>
      <c r="MBY201" s="251"/>
      <c r="MBZ201" s="251"/>
      <c r="MCA201" s="251"/>
      <c r="MCB201" s="251"/>
      <c r="MCC201" s="251"/>
      <c r="MCD201" s="251"/>
      <c r="MCE201" s="251"/>
      <c r="MCF201" s="251"/>
      <c r="MCG201" s="251"/>
      <c r="MCH201" s="251"/>
      <c r="MCI201" s="251"/>
      <c r="MCJ201" s="251"/>
      <c r="MCK201" s="251"/>
      <c r="MCL201" s="251"/>
      <c r="MCM201" s="251"/>
      <c r="MCN201" s="251"/>
      <c r="MCO201" s="251"/>
      <c r="MCP201" s="251"/>
      <c r="MCQ201" s="251"/>
      <c r="MCR201" s="251"/>
      <c r="MCS201" s="251"/>
      <c r="MCT201" s="251"/>
      <c r="MCU201" s="251"/>
      <c r="MCV201" s="251"/>
      <c r="MCW201" s="251"/>
      <c r="MCX201" s="251"/>
      <c r="MCY201" s="251"/>
      <c r="MCZ201" s="251"/>
      <c r="MDA201" s="251"/>
      <c r="MDB201" s="251"/>
      <c r="MDC201" s="251"/>
      <c r="MDD201" s="251"/>
      <c r="MDE201" s="251"/>
      <c r="MDF201" s="251"/>
      <c r="MDG201" s="251"/>
      <c r="MDH201" s="251"/>
      <c r="MDI201" s="251"/>
      <c r="MDJ201" s="251"/>
      <c r="MDK201" s="251"/>
      <c r="MDL201" s="251"/>
      <c r="MDM201" s="251"/>
      <c r="MDN201" s="251"/>
      <c r="MDO201" s="251"/>
      <c r="MDP201" s="251"/>
      <c r="MDQ201" s="251"/>
      <c r="MDR201" s="251"/>
      <c r="MDS201" s="251"/>
      <c r="MDT201" s="251"/>
      <c r="MDU201" s="251"/>
      <c r="MDV201" s="251"/>
      <c r="MDW201" s="251"/>
      <c r="MDX201" s="251"/>
      <c r="MDY201" s="251"/>
      <c r="MDZ201" s="251"/>
      <c r="MEA201" s="251"/>
      <c r="MEB201" s="251"/>
      <c r="MEC201" s="251"/>
      <c r="MED201" s="251"/>
      <c r="MEE201" s="251"/>
      <c r="MEF201" s="251"/>
      <c r="MEG201" s="251"/>
      <c r="MEH201" s="251"/>
      <c r="MEI201" s="251"/>
      <c r="MEJ201" s="251"/>
      <c r="MEK201" s="251"/>
      <c r="MEL201" s="251"/>
      <c r="MEM201" s="251"/>
      <c r="MEN201" s="251"/>
      <c r="MEO201" s="251"/>
      <c r="MEP201" s="251"/>
      <c r="MEQ201" s="251"/>
      <c r="MER201" s="251"/>
      <c r="MES201" s="251"/>
      <c r="MET201" s="251"/>
      <c r="MEU201" s="251"/>
      <c r="MEV201" s="251"/>
      <c r="MEW201" s="251"/>
      <c r="MEX201" s="251"/>
      <c r="MEY201" s="251"/>
      <c r="MEZ201" s="251"/>
      <c r="MFA201" s="251"/>
      <c r="MFB201" s="251"/>
      <c r="MFC201" s="251"/>
      <c r="MFD201" s="251"/>
      <c r="MFE201" s="251"/>
      <c r="MFF201" s="251"/>
      <c r="MFG201" s="251"/>
      <c r="MFH201" s="251"/>
      <c r="MFI201" s="251"/>
      <c r="MFJ201" s="251"/>
      <c r="MFK201" s="251"/>
      <c r="MFL201" s="251"/>
      <c r="MFM201" s="251"/>
      <c r="MFN201" s="251"/>
      <c r="MFO201" s="251"/>
      <c r="MFP201" s="251"/>
      <c r="MFQ201" s="251"/>
      <c r="MFR201" s="251"/>
      <c r="MFS201" s="251"/>
      <c r="MFT201" s="251"/>
      <c r="MFU201" s="251"/>
      <c r="MFV201" s="251"/>
      <c r="MFW201" s="251"/>
      <c r="MFX201" s="251"/>
      <c r="MFY201" s="251"/>
      <c r="MFZ201" s="251"/>
      <c r="MGA201" s="251"/>
      <c r="MGB201" s="251"/>
      <c r="MGC201" s="251"/>
      <c r="MGD201" s="251"/>
      <c r="MGE201" s="251"/>
      <c r="MGF201" s="251"/>
      <c r="MGG201" s="251"/>
      <c r="MGH201" s="251"/>
      <c r="MGI201" s="251"/>
      <c r="MGJ201" s="251"/>
      <c r="MGK201" s="251"/>
      <c r="MGL201" s="251"/>
      <c r="MGM201" s="251"/>
      <c r="MGN201" s="251"/>
      <c r="MGO201" s="251"/>
      <c r="MGP201" s="251"/>
      <c r="MGQ201" s="251"/>
      <c r="MGR201" s="251"/>
      <c r="MGS201" s="251"/>
      <c r="MGT201" s="251"/>
      <c r="MGU201" s="251"/>
      <c r="MGV201" s="251"/>
      <c r="MGW201" s="251"/>
      <c r="MGX201" s="251"/>
      <c r="MGY201" s="251"/>
      <c r="MGZ201" s="251"/>
      <c r="MHA201" s="251"/>
      <c r="MHB201" s="251"/>
      <c r="MHC201" s="251"/>
      <c r="MHD201" s="251"/>
      <c r="MHE201" s="251"/>
      <c r="MHF201" s="251"/>
      <c r="MHG201" s="251"/>
      <c r="MHH201" s="251"/>
      <c r="MHI201" s="251"/>
      <c r="MHJ201" s="251"/>
      <c r="MHK201" s="251"/>
      <c r="MHL201" s="251"/>
      <c r="MHM201" s="251"/>
      <c r="MHN201" s="251"/>
      <c r="MHO201" s="251"/>
      <c r="MHP201" s="251"/>
      <c r="MHQ201" s="251"/>
      <c r="MHR201" s="251"/>
      <c r="MHS201" s="251"/>
      <c r="MHT201" s="251"/>
      <c r="MHU201" s="251"/>
      <c r="MHV201" s="251"/>
      <c r="MHW201" s="251"/>
      <c r="MHX201" s="251"/>
      <c r="MHY201" s="251"/>
      <c r="MHZ201" s="251"/>
      <c r="MIA201" s="251"/>
      <c r="MIB201" s="251"/>
      <c r="MIC201" s="251"/>
      <c r="MID201" s="251"/>
      <c r="MIE201" s="251"/>
      <c r="MIF201" s="251"/>
      <c r="MIG201" s="251"/>
      <c r="MIH201" s="251"/>
      <c r="MII201" s="251"/>
      <c r="MIJ201" s="251"/>
      <c r="MIK201" s="251"/>
      <c r="MIL201" s="251"/>
      <c r="MIM201" s="251"/>
      <c r="MIN201" s="251"/>
      <c r="MIO201" s="251"/>
      <c r="MIP201" s="251"/>
      <c r="MIQ201" s="251"/>
      <c r="MIR201" s="251"/>
      <c r="MIS201" s="251"/>
      <c r="MIT201" s="251"/>
      <c r="MIU201" s="251"/>
      <c r="MIV201" s="251"/>
      <c r="MIW201" s="251"/>
      <c r="MIX201" s="251"/>
      <c r="MIY201" s="251"/>
      <c r="MIZ201" s="251"/>
      <c r="MJA201" s="251"/>
      <c r="MJB201" s="251"/>
      <c r="MJC201" s="251"/>
      <c r="MJD201" s="251"/>
      <c r="MJE201" s="251"/>
      <c r="MJF201" s="251"/>
      <c r="MJG201" s="251"/>
      <c r="MJH201" s="251"/>
      <c r="MJI201" s="251"/>
      <c r="MJJ201" s="251"/>
      <c r="MJK201" s="251"/>
      <c r="MJL201" s="251"/>
      <c r="MJM201" s="251"/>
      <c r="MJN201" s="251"/>
      <c r="MJO201" s="251"/>
      <c r="MJP201" s="251"/>
      <c r="MJQ201" s="251"/>
      <c r="MJR201" s="251"/>
      <c r="MJS201" s="251"/>
      <c r="MJT201" s="251"/>
      <c r="MJU201" s="251"/>
      <c r="MJV201" s="251"/>
      <c r="MJW201" s="251"/>
      <c r="MJX201" s="251"/>
      <c r="MJY201" s="251"/>
      <c r="MJZ201" s="251"/>
      <c r="MKA201" s="251"/>
      <c r="MKB201" s="251"/>
      <c r="MKC201" s="251"/>
      <c r="MKD201" s="251"/>
      <c r="MKE201" s="251"/>
      <c r="MKF201" s="251"/>
      <c r="MKG201" s="251"/>
      <c r="MKH201" s="251"/>
      <c r="MKI201" s="251"/>
      <c r="MKJ201" s="251"/>
      <c r="MKK201" s="251"/>
      <c r="MKL201" s="251"/>
      <c r="MKM201" s="251"/>
      <c r="MKN201" s="251"/>
      <c r="MKO201" s="251"/>
      <c r="MKP201" s="251"/>
      <c r="MKQ201" s="251"/>
      <c r="MKR201" s="251"/>
      <c r="MKS201" s="251"/>
      <c r="MKT201" s="251"/>
      <c r="MKU201" s="251"/>
      <c r="MKV201" s="251"/>
      <c r="MKW201" s="251"/>
      <c r="MKX201" s="251"/>
      <c r="MKY201" s="251"/>
      <c r="MKZ201" s="251"/>
      <c r="MLA201" s="251"/>
      <c r="MLB201" s="251"/>
      <c r="MLC201" s="251"/>
      <c r="MLD201" s="251"/>
      <c r="MLE201" s="251"/>
      <c r="MLF201" s="251"/>
      <c r="MLG201" s="251"/>
      <c r="MLH201" s="251"/>
      <c r="MLI201" s="251"/>
      <c r="MLJ201" s="251"/>
      <c r="MLK201" s="251"/>
      <c r="MLL201" s="251"/>
      <c r="MLM201" s="251"/>
      <c r="MLN201" s="251"/>
      <c r="MLO201" s="251"/>
      <c r="MLP201" s="251"/>
      <c r="MLQ201" s="251"/>
      <c r="MLR201" s="251"/>
      <c r="MLS201" s="251"/>
      <c r="MLT201" s="251"/>
      <c r="MLU201" s="251"/>
      <c r="MLV201" s="251"/>
      <c r="MLW201" s="251"/>
      <c r="MLX201" s="251"/>
      <c r="MLY201" s="251"/>
      <c r="MLZ201" s="251"/>
      <c r="MMA201" s="251"/>
      <c r="MMB201" s="251"/>
      <c r="MMC201" s="251"/>
      <c r="MMD201" s="251"/>
      <c r="MME201" s="251"/>
      <c r="MMF201" s="251"/>
      <c r="MMG201" s="251"/>
      <c r="MMH201" s="251"/>
      <c r="MMI201" s="251"/>
      <c r="MMJ201" s="251"/>
      <c r="MMK201" s="251"/>
      <c r="MML201" s="251"/>
      <c r="MMM201" s="251"/>
      <c r="MMN201" s="251"/>
      <c r="MMO201" s="251"/>
      <c r="MMP201" s="251"/>
      <c r="MMQ201" s="251"/>
      <c r="MMR201" s="251"/>
      <c r="MMS201" s="251"/>
      <c r="MMT201" s="251"/>
      <c r="MMU201" s="251"/>
      <c r="MMV201" s="251"/>
      <c r="MMW201" s="251"/>
      <c r="MMX201" s="251"/>
      <c r="MMY201" s="251"/>
      <c r="MMZ201" s="251"/>
      <c r="MNA201" s="251"/>
      <c r="MNB201" s="251"/>
      <c r="MNC201" s="251"/>
      <c r="MND201" s="251"/>
      <c r="MNE201" s="251"/>
      <c r="MNF201" s="251"/>
      <c r="MNG201" s="251"/>
      <c r="MNH201" s="251"/>
      <c r="MNI201" s="251"/>
      <c r="MNJ201" s="251"/>
      <c r="MNK201" s="251"/>
      <c r="MNL201" s="251"/>
      <c r="MNM201" s="251"/>
      <c r="MNN201" s="251"/>
      <c r="MNO201" s="251"/>
      <c r="MNP201" s="251"/>
      <c r="MNQ201" s="251"/>
      <c r="MNR201" s="251"/>
      <c r="MNS201" s="251"/>
      <c r="MNT201" s="251"/>
      <c r="MNU201" s="251"/>
      <c r="MNV201" s="251"/>
      <c r="MNW201" s="251"/>
      <c r="MNX201" s="251"/>
      <c r="MNY201" s="251"/>
      <c r="MNZ201" s="251"/>
      <c r="MOA201" s="251"/>
      <c r="MOB201" s="251"/>
      <c r="MOC201" s="251"/>
      <c r="MOD201" s="251"/>
      <c r="MOE201" s="251"/>
      <c r="MOF201" s="251"/>
      <c r="MOG201" s="251"/>
      <c r="MOH201" s="251"/>
      <c r="MOI201" s="251"/>
      <c r="MOJ201" s="251"/>
      <c r="MOK201" s="251"/>
      <c r="MOL201" s="251"/>
      <c r="MOM201" s="251"/>
      <c r="MON201" s="251"/>
      <c r="MOO201" s="251"/>
      <c r="MOP201" s="251"/>
      <c r="MOQ201" s="251"/>
      <c r="MOR201" s="251"/>
      <c r="MOS201" s="251"/>
      <c r="MOT201" s="251"/>
      <c r="MOU201" s="251"/>
      <c r="MOV201" s="251"/>
      <c r="MOW201" s="251"/>
      <c r="MOX201" s="251"/>
      <c r="MOY201" s="251"/>
      <c r="MOZ201" s="251"/>
      <c r="MPA201" s="251"/>
      <c r="MPB201" s="251"/>
      <c r="MPC201" s="251"/>
      <c r="MPD201" s="251"/>
      <c r="MPE201" s="251"/>
      <c r="MPF201" s="251"/>
      <c r="MPG201" s="251"/>
      <c r="MPH201" s="251"/>
      <c r="MPI201" s="251"/>
      <c r="MPJ201" s="251"/>
      <c r="MPK201" s="251"/>
      <c r="MPL201" s="251"/>
      <c r="MPM201" s="251"/>
      <c r="MPN201" s="251"/>
      <c r="MPO201" s="251"/>
      <c r="MPP201" s="251"/>
      <c r="MPQ201" s="251"/>
      <c r="MPR201" s="251"/>
      <c r="MPS201" s="251"/>
      <c r="MPT201" s="251"/>
      <c r="MPU201" s="251"/>
      <c r="MPV201" s="251"/>
      <c r="MPW201" s="251"/>
      <c r="MPX201" s="251"/>
      <c r="MPY201" s="251"/>
      <c r="MPZ201" s="251"/>
      <c r="MQA201" s="251"/>
      <c r="MQB201" s="251"/>
      <c r="MQC201" s="251"/>
      <c r="MQD201" s="251"/>
      <c r="MQE201" s="251"/>
      <c r="MQF201" s="251"/>
      <c r="MQG201" s="251"/>
      <c r="MQH201" s="251"/>
      <c r="MQI201" s="251"/>
      <c r="MQJ201" s="251"/>
      <c r="MQK201" s="251"/>
      <c r="MQL201" s="251"/>
      <c r="MQM201" s="251"/>
      <c r="MQN201" s="251"/>
      <c r="MQO201" s="251"/>
      <c r="MQP201" s="251"/>
      <c r="MQQ201" s="251"/>
      <c r="MQR201" s="251"/>
      <c r="MQS201" s="251"/>
      <c r="MQT201" s="251"/>
      <c r="MQU201" s="251"/>
      <c r="MQV201" s="251"/>
      <c r="MQW201" s="251"/>
      <c r="MQX201" s="251"/>
      <c r="MQY201" s="251"/>
      <c r="MQZ201" s="251"/>
      <c r="MRA201" s="251"/>
      <c r="MRB201" s="251"/>
      <c r="MRC201" s="251"/>
      <c r="MRD201" s="251"/>
      <c r="MRE201" s="251"/>
      <c r="MRF201" s="251"/>
      <c r="MRG201" s="251"/>
      <c r="MRH201" s="251"/>
      <c r="MRI201" s="251"/>
      <c r="MRJ201" s="251"/>
      <c r="MRK201" s="251"/>
      <c r="MRL201" s="251"/>
      <c r="MRM201" s="251"/>
      <c r="MRN201" s="251"/>
      <c r="MRO201" s="251"/>
      <c r="MRP201" s="251"/>
      <c r="MRQ201" s="251"/>
      <c r="MRR201" s="251"/>
      <c r="MRS201" s="251"/>
      <c r="MRT201" s="251"/>
      <c r="MRU201" s="251"/>
      <c r="MRV201" s="251"/>
      <c r="MRW201" s="251"/>
      <c r="MRX201" s="251"/>
      <c r="MRY201" s="251"/>
      <c r="MRZ201" s="251"/>
      <c r="MSA201" s="251"/>
      <c r="MSB201" s="251"/>
      <c r="MSC201" s="251"/>
      <c r="MSD201" s="251"/>
      <c r="MSE201" s="251"/>
      <c r="MSF201" s="251"/>
      <c r="MSG201" s="251"/>
      <c r="MSH201" s="251"/>
      <c r="MSI201" s="251"/>
      <c r="MSJ201" s="251"/>
      <c r="MSK201" s="251"/>
      <c r="MSL201" s="251"/>
      <c r="MSM201" s="251"/>
      <c r="MSN201" s="251"/>
      <c r="MSO201" s="251"/>
      <c r="MSP201" s="251"/>
      <c r="MSQ201" s="251"/>
      <c r="MSR201" s="251"/>
      <c r="MSS201" s="251"/>
      <c r="MST201" s="251"/>
      <c r="MSU201" s="251"/>
      <c r="MSV201" s="251"/>
      <c r="MSW201" s="251"/>
      <c r="MSX201" s="251"/>
      <c r="MSY201" s="251"/>
      <c r="MSZ201" s="251"/>
      <c r="MTA201" s="251"/>
      <c r="MTB201" s="251"/>
      <c r="MTC201" s="251"/>
      <c r="MTD201" s="251"/>
      <c r="MTE201" s="251"/>
      <c r="MTF201" s="251"/>
      <c r="MTG201" s="251"/>
      <c r="MTH201" s="251"/>
      <c r="MTI201" s="251"/>
      <c r="MTJ201" s="251"/>
      <c r="MTK201" s="251"/>
      <c r="MTL201" s="251"/>
      <c r="MTM201" s="251"/>
      <c r="MTN201" s="251"/>
      <c r="MTO201" s="251"/>
      <c r="MTP201" s="251"/>
      <c r="MTQ201" s="251"/>
      <c r="MTR201" s="251"/>
      <c r="MTS201" s="251"/>
      <c r="MTT201" s="251"/>
      <c r="MTU201" s="251"/>
      <c r="MTV201" s="251"/>
      <c r="MTW201" s="251"/>
      <c r="MTX201" s="251"/>
      <c r="MTY201" s="251"/>
      <c r="MTZ201" s="251"/>
      <c r="MUA201" s="251"/>
      <c r="MUB201" s="251"/>
      <c r="MUC201" s="251"/>
      <c r="MUD201" s="251"/>
      <c r="MUE201" s="251"/>
      <c r="MUF201" s="251"/>
      <c r="MUG201" s="251"/>
      <c r="MUH201" s="251"/>
      <c r="MUI201" s="251"/>
      <c r="MUJ201" s="251"/>
      <c r="MUK201" s="251"/>
      <c r="MUL201" s="251"/>
      <c r="MUM201" s="251"/>
      <c r="MUN201" s="251"/>
      <c r="MUO201" s="251"/>
      <c r="MUP201" s="251"/>
      <c r="MUQ201" s="251"/>
      <c r="MUR201" s="251"/>
      <c r="MUS201" s="251"/>
      <c r="MUT201" s="251"/>
      <c r="MUU201" s="251"/>
      <c r="MUV201" s="251"/>
      <c r="MUW201" s="251"/>
      <c r="MUX201" s="251"/>
      <c r="MUY201" s="251"/>
      <c r="MUZ201" s="251"/>
      <c r="MVA201" s="251"/>
      <c r="MVB201" s="251"/>
      <c r="MVC201" s="251"/>
      <c r="MVD201" s="251"/>
      <c r="MVE201" s="251"/>
      <c r="MVF201" s="251"/>
      <c r="MVG201" s="251"/>
      <c r="MVH201" s="251"/>
      <c r="MVI201" s="251"/>
      <c r="MVJ201" s="251"/>
      <c r="MVK201" s="251"/>
      <c r="MVL201" s="251"/>
      <c r="MVM201" s="251"/>
      <c r="MVN201" s="251"/>
      <c r="MVO201" s="251"/>
      <c r="MVP201" s="251"/>
      <c r="MVQ201" s="251"/>
      <c r="MVR201" s="251"/>
      <c r="MVS201" s="251"/>
      <c r="MVT201" s="251"/>
      <c r="MVU201" s="251"/>
      <c r="MVV201" s="251"/>
      <c r="MVW201" s="251"/>
      <c r="MVX201" s="251"/>
      <c r="MVY201" s="251"/>
      <c r="MVZ201" s="251"/>
      <c r="MWA201" s="251"/>
      <c r="MWB201" s="251"/>
      <c r="MWC201" s="251"/>
      <c r="MWD201" s="251"/>
      <c r="MWE201" s="251"/>
      <c r="MWF201" s="251"/>
      <c r="MWG201" s="251"/>
      <c r="MWH201" s="251"/>
      <c r="MWI201" s="251"/>
      <c r="MWJ201" s="251"/>
      <c r="MWK201" s="251"/>
      <c r="MWL201" s="251"/>
      <c r="MWM201" s="251"/>
      <c r="MWN201" s="251"/>
      <c r="MWO201" s="251"/>
      <c r="MWP201" s="251"/>
      <c r="MWQ201" s="251"/>
      <c r="MWR201" s="251"/>
      <c r="MWS201" s="251"/>
      <c r="MWT201" s="251"/>
      <c r="MWU201" s="251"/>
      <c r="MWV201" s="251"/>
      <c r="MWW201" s="251"/>
      <c r="MWX201" s="251"/>
      <c r="MWY201" s="251"/>
      <c r="MWZ201" s="251"/>
      <c r="MXA201" s="251"/>
      <c r="MXB201" s="251"/>
      <c r="MXC201" s="251"/>
      <c r="MXD201" s="251"/>
      <c r="MXE201" s="251"/>
      <c r="MXF201" s="251"/>
      <c r="MXG201" s="251"/>
      <c r="MXH201" s="251"/>
      <c r="MXI201" s="251"/>
      <c r="MXJ201" s="251"/>
      <c r="MXK201" s="251"/>
      <c r="MXL201" s="251"/>
      <c r="MXM201" s="251"/>
      <c r="MXN201" s="251"/>
      <c r="MXO201" s="251"/>
      <c r="MXP201" s="251"/>
      <c r="MXQ201" s="251"/>
      <c r="MXR201" s="251"/>
      <c r="MXS201" s="251"/>
      <c r="MXT201" s="251"/>
      <c r="MXU201" s="251"/>
      <c r="MXV201" s="251"/>
      <c r="MXW201" s="251"/>
      <c r="MXX201" s="251"/>
      <c r="MXY201" s="251"/>
      <c r="MXZ201" s="251"/>
      <c r="MYA201" s="251"/>
      <c r="MYB201" s="251"/>
      <c r="MYC201" s="251"/>
      <c r="MYD201" s="251"/>
      <c r="MYE201" s="251"/>
      <c r="MYF201" s="251"/>
      <c r="MYG201" s="251"/>
      <c r="MYH201" s="251"/>
      <c r="MYI201" s="251"/>
      <c r="MYJ201" s="251"/>
      <c r="MYK201" s="251"/>
      <c r="MYL201" s="251"/>
      <c r="MYM201" s="251"/>
      <c r="MYN201" s="251"/>
      <c r="MYO201" s="251"/>
      <c r="MYP201" s="251"/>
      <c r="MYQ201" s="251"/>
      <c r="MYR201" s="251"/>
      <c r="MYS201" s="251"/>
      <c r="MYT201" s="251"/>
      <c r="MYU201" s="251"/>
      <c r="MYV201" s="251"/>
      <c r="MYW201" s="251"/>
      <c r="MYX201" s="251"/>
      <c r="MYY201" s="251"/>
      <c r="MYZ201" s="251"/>
      <c r="MZA201" s="251"/>
      <c r="MZB201" s="251"/>
      <c r="MZC201" s="251"/>
      <c r="MZD201" s="251"/>
      <c r="MZE201" s="251"/>
      <c r="MZF201" s="251"/>
      <c r="MZG201" s="251"/>
      <c r="MZH201" s="251"/>
      <c r="MZI201" s="251"/>
      <c r="MZJ201" s="251"/>
      <c r="MZK201" s="251"/>
      <c r="MZL201" s="251"/>
      <c r="MZM201" s="251"/>
      <c r="MZN201" s="251"/>
      <c r="MZO201" s="251"/>
      <c r="MZP201" s="251"/>
      <c r="MZQ201" s="251"/>
      <c r="MZR201" s="251"/>
      <c r="MZS201" s="251"/>
      <c r="MZT201" s="251"/>
      <c r="MZU201" s="251"/>
      <c r="MZV201" s="251"/>
      <c r="MZW201" s="251"/>
      <c r="MZX201" s="251"/>
      <c r="MZY201" s="251"/>
      <c r="MZZ201" s="251"/>
      <c r="NAA201" s="251"/>
      <c r="NAB201" s="251"/>
      <c r="NAC201" s="251"/>
      <c r="NAD201" s="251"/>
      <c r="NAE201" s="251"/>
      <c r="NAF201" s="251"/>
      <c r="NAG201" s="251"/>
      <c r="NAH201" s="251"/>
      <c r="NAI201" s="251"/>
      <c r="NAJ201" s="251"/>
      <c r="NAK201" s="251"/>
      <c r="NAL201" s="251"/>
      <c r="NAM201" s="251"/>
      <c r="NAN201" s="251"/>
      <c r="NAO201" s="251"/>
      <c r="NAP201" s="251"/>
      <c r="NAQ201" s="251"/>
      <c r="NAR201" s="251"/>
      <c r="NAS201" s="251"/>
      <c r="NAT201" s="251"/>
      <c r="NAU201" s="251"/>
      <c r="NAV201" s="251"/>
      <c r="NAW201" s="251"/>
      <c r="NAX201" s="251"/>
      <c r="NAY201" s="251"/>
      <c r="NAZ201" s="251"/>
      <c r="NBA201" s="251"/>
      <c r="NBB201" s="251"/>
      <c r="NBC201" s="251"/>
      <c r="NBD201" s="251"/>
      <c r="NBE201" s="251"/>
      <c r="NBF201" s="251"/>
      <c r="NBG201" s="251"/>
      <c r="NBH201" s="251"/>
      <c r="NBI201" s="251"/>
      <c r="NBJ201" s="251"/>
      <c r="NBK201" s="251"/>
      <c r="NBL201" s="251"/>
      <c r="NBM201" s="251"/>
      <c r="NBN201" s="251"/>
      <c r="NBO201" s="251"/>
      <c r="NBP201" s="251"/>
      <c r="NBQ201" s="251"/>
      <c r="NBR201" s="251"/>
      <c r="NBS201" s="251"/>
      <c r="NBT201" s="251"/>
      <c r="NBU201" s="251"/>
      <c r="NBV201" s="251"/>
      <c r="NBW201" s="251"/>
      <c r="NBX201" s="251"/>
      <c r="NBY201" s="251"/>
      <c r="NBZ201" s="251"/>
      <c r="NCA201" s="251"/>
      <c r="NCB201" s="251"/>
      <c r="NCC201" s="251"/>
      <c r="NCD201" s="251"/>
      <c r="NCE201" s="251"/>
      <c r="NCF201" s="251"/>
      <c r="NCG201" s="251"/>
      <c r="NCH201" s="251"/>
      <c r="NCI201" s="251"/>
      <c r="NCJ201" s="251"/>
      <c r="NCK201" s="251"/>
      <c r="NCL201" s="251"/>
      <c r="NCM201" s="251"/>
      <c r="NCN201" s="251"/>
      <c r="NCO201" s="251"/>
      <c r="NCP201" s="251"/>
      <c r="NCQ201" s="251"/>
      <c r="NCR201" s="251"/>
      <c r="NCS201" s="251"/>
      <c r="NCT201" s="251"/>
      <c r="NCU201" s="251"/>
      <c r="NCV201" s="251"/>
      <c r="NCW201" s="251"/>
      <c r="NCX201" s="251"/>
      <c r="NCY201" s="251"/>
      <c r="NCZ201" s="251"/>
      <c r="NDA201" s="251"/>
      <c r="NDB201" s="251"/>
      <c r="NDC201" s="251"/>
      <c r="NDD201" s="251"/>
      <c r="NDE201" s="251"/>
      <c r="NDF201" s="251"/>
      <c r="NDG201" s="251"/>
      <c r="NDH201" s="251"/>
      <c r="NDI201" s="251"/>
      <c r="NDJ201" s="251"/>
      <c r="NDK201" s="251"/>
      <c r="NDL201" s="251"/>
      <c r="NDM201" s="251"/>
      <c r="NDN201" s="251"/>
      <c r="NDO201" s="251"/>
      <c r="NDP201" s="251"/>
      <c r="NDQ201" s="251"/>
      <c r="NDR201" s="251"/>
      <c r="NDS201" s="251"/>
      <c r="NDT201" s="251"/>
      <c r="NDU201" s="251"/>
      <c r="NDV201" s="251"/>
      <c r="NDW201" s="251"/>
      <c r="NDX201" s="251"/>
      <c r="NDY201" s="251"/>
      <c r="NDZ201" s="251"/>
      <c r="NEA201" s="251"/>
      <c r="NEB201" s="251"/>
      <c r="NEC201" s="251"/>
      <c r="NED201" s="251"/>
      <c r="NEE201" s="251"/>
      <c r="NEF201" s="251"/>
      <c r="NEG201" s="251"/>
      <c r="NEH201" s="251"/>
      <c r="NEI201" s="251"/>
      <c r="NEJ201" s="251"/>
      <c r="NEK201" s="251"/>
      <c r="NEL201" s="251"/>
      <c r="NEM201" s="251"/>
      <c r="NEN201" s="251"/>
      <c r="NEO201" s="251"/>
      <c r="NEP201" s="251"/>
      <c r="NEQ201" s="251"/>
      <c r="NER201" s="251"/>
      <c r="NES201" s="251"/>
      <c r="NET201" s="251"/>
      <c r="NEU201" s="251"/>
      <c r="NEV201" s="251"/>
      <c r="NEW201" s="251"/>
      <c r="NEX201" s="251"/>
      <c r="NEY201" s="251"/>
      <c r="NEZ201" s="251"/>
      <c r="NFA201" s="251"/>
      <c r="NFB201" s="251"/>
      <c r="NFC201" s="251"/>
      <c r="NFD201" s="251"/>
      <c r="NFE201" s="251"/>
      <c r="NFF201" s="251"/>
      <c r="NFG201" s="251"/>
      <c r="NFH201" s="251"/>
      <c r="NFI201" s="251"/>
      <c r="NFJ201" s="251"/>
      <c r="NFK201" s="251"/>
      <c r="NFL201" s="251"/>
      <c r="NFM201" s="251"/>
      <c r="NFN201" s="251"/>
      <c r="NFO201" s="251"/>
      <c r="NFP201" s="251"/>
      <c r="NFQ201" s="251"/>
      <c r="NFR201" s="251"/>
      <c r="NFS201" s="251"/>
      <c r="NFT201" s="251"/>
      <c r="NFU201" s="251"/>
      <c r="NFV201" s="251"/>
      <c r="NFW201" s="251"/>
      <c r="NFX201" s="251"/>
      <c r="NFY201" s="251"/>
      <c r="NFZ201" s="251"/>
      <c r="NGA201" s="251"/>
      <c r="NGB201" s="251"/>
      <c r="NGC201" s="251"/>
      <c r="NGD201" s="251"/>
      <c r="NGE201" s="251"/>
      <c r="NGF201" s="251"/>
      <c r="NGG201" s="251"/>
      <c r="NGH201" s="251"/>
      <c r="NGI201" s="251"/>
      <c r="NGJ201" s="251"/>
      <c r="NGK201" s="251"/>
      <c r="NGL201" s="251"/>
      <c r="NGM201" s="251"/>
      <c r="NGN201" s="251"/>
      <c r="NGO201" s="251"/>
      <c r="NGP201" s="251"/>
      <c r="NGQ201" s="251"/>
      <c r="NGR201" s="251"/>
      <c r="NGS201" s="251"/>
      <c r="NGT201" s="251"/>
      <c r="NGU201" s="251"/>
      <c r="NGV201" s="251"/>
      <c r="NGW201" s="251"/>
      <c r="NGX201" s="251"/>
      <c r="NGY201" s="251"/>
      <c r="NGZ201" s="251"/>
      <c r="NHA201" s="251"/>
      <c r="NHB201" s="251"/>
      <c r="NHC201" s="251"/>
      <c r="NHD201" s="251"/>
      <c r="NHE201" s="251"/>
      <c r="NHF201" s="251"/>
      <c r="NHG201" s="251"/>
      <c r="NHH201" s="251"/>
      <c r="NHI201" s="251"/>
      <c r="NHJ201" s="251"/>
      <c r="NHK201" s="251"/>
      <c r="NHL201" s="251"/>
      <c r="NHM201" s="251"/>
      <c r="NHN201" s="251"/>
      <c r="NHO201" s="251"/>
      <c r="NHP201" s="251"/>
      <c r="NHQ201" s="251"/>
      <c r="NHR201" s="251"/>
      <c r="NHS201" s="251"/>
      <c r="NHT201" s="251"/>
      <c r="NHU201" s="251"/>
      <c r="NHV201" s="251"/>
      <c r="NHW201" s="251"/>
      <c r="NHX201" s="251"/>
      <c r="NHY201" s="251"/>
      <c r="NHZ201" s="251"/>
      <c r="NIA201" s="251"/>
      <c r="NIB201" s="251"/>
      <c r="NIC201" s="251"/>
      <c r="NID201" s="251"/>
      <c r="NIE201" s="251"/>
      <c r="NIF201" s="251"/>
      <c r="NIG201" s="251"/>
      <c r="NIH201" s="251"/>
      <c r="NII201" s="251"/>
      <c r="NIJ201" s="251"/>
      <c r="NIK201" s="251"/>
      <c r="NIL201" s="251"/>
      <c r="NIM201" s="251"/>
      <c r="NIN201" s="251"/>
      <c r="NIO201" s="251"/>
      <c r="NIP201" s="251"/>
      <c r="NIQ201" s="251"/>
      <c r="NIR201" s="251"/>
      <c r="NIS201" s="251"/>
      <c r="NIT201" s="251"/>
      <c r="NIU201" s="251"/>
      <c r="NIV201" s="251"/>
      <c r="NIW201" s="251"/>
      <c r="NIX201" s="251"/>
      <c r="NIY201" s="251"/>
      <c r="NIZ201" s="251"/>
      <c r="NJA201" s="251"/>
      <c r="NJB201" s="251"/>
      <c r="NJC201" s="251"/>
      <c r="NJD201" s="251"/>
      <c r="NJE201" s="251"/>
      <c r="NJF201" s="251"/>
      <c r="NJG201" s="251"/>
      <c r="NJH201" s="251"/>
      <c r="NJI201" s="251"/>
      <c r="NJJ201" s="251"/>
      <c r="NJK201" s="251"/>
      <c r="NJL201" s="251"/>
      <c r="NJM201" s="251"/>
      <c r="NJN201" s="251"/>
      <c r="NJO201" s="251"/>
      <c r="NJP201" s="251"/>
      <c r="NJQ201" s="251"/>
      <c r="NJR201" s="251"/>
      <c r="NJS201" s="251"/>
      <c r="NJT201" s="251"/>
      <c r="NJU201" s="251"/>
      <c r="NJV201" s="251"/>
      <c r="NJW201" s="251"/>
      <c r="NJX201" s="251"/>
      <c r="NJY201" s="251"/>
      <c r="NJZ201" s="251"/>
      <c r="NKA201" s="251"/>
      <c r="NKB201" s="251"/>
      <c r="NKC201" s="251"/>
      <c r="NKD201" s="251"/>
      <c r="NKE201" s="251"/>
      <c r="NKF201" s="251"/>
      <c r="NKG201" s="251"/>
      <c r="NKH201" s="251"/>
      <c r="NKI201" s="251"/>
      <c r="NKJ201" s="251"/>
      <c r="NKK201" s="251"/>
      <c r="NKL201" s="251"/>
      <c r="NKM201" s="251"/>
      <c r="NKN201" s="251"/>
      <c r="NKO201" s="251"/>
      <c r="NKP201" s="251"/>
      <c r="NKQ201" s="251"/>
      <c r="NKR201" s="251"/>
      <c r="NKS201" s="251"/>
      <c r="NKT201" s="251"/>
      <c r="NKU201" s="251"/>
      <c r="NKV201" s="251"/>
      <c r="NKW201" s="251"/>
      <c r="NKX201" s="251"/>
      <c r="NKY201" s="251"/>
      <c r="NKZ201" s="251"/>
      <c r="NLA201" s="251"/>
      <c r="NLB201" s="251"/>
      <c r="NLC201" s="251"/>
      <c r="NLD201" s="251"/>
      <c r="NLE201" s="251"/>
      <c r="NLF201" s="251"/>
      <c r="NLG201" s="251"/>
      <c r="NLH201" s="251"/>
      <c r="NLI201" s="251"/>
      <c r="NLJ201" s="251"/>
      <c r="NLK201" s="251"/>
      <c r="NLL201" s="251"/>
      <c r="NLM201" s="251"/>
      <c r="NLN201" s="251"/>
      <c r="NLO201" s="251"/>
      <c r="NLP201" s="251"/>
      <c r="NLQ201" s="251"/>
      <c r="NLR201" s="251"/>
      <c r="NLS201" s="251"/>
      <c r="NLT201" s="251"/>
      <c r="NLU201" s="251"/>
      <c r="NLV201" s="251"/>
      <c r="NLW201" s="251"/>
      <c r="NLX201" s="251"/>
      <c r="NLY201" s="251"/>
      <c r="NLZ201" s="251"/>
      <c r="NMA201" s="251"/>
      <c r="NMB201" s="251"/>
      <c r="NMC201" s="251"/>
      <c r="NMD201" s="251"/>
      <c r="NME201" s="251"/>
      <c r="NMF201" s="251"/>
      <c r="NMG201" s="251"/>
      <c r="NMH201" s="251"/>
      <c r="NMI201" s="251"/>
      <c r="NMJ201" s="251"/>
      <c r="NMK201" s="251"/>
      <c r="NML201" s="251"/>
      <c r="NMM201" s="251"/>
      <c r="NMN201" s="251"/>
      <c r="NMO201" s="251"/>
      <c r="NMP201" s="251"/>
      <c r="NMQ201" s="251"/>
      <c r="NMR201" s="251"/>
      <c r="NMS201" s="251"/>
      <c r="NMT201" s="251"/>
      <c r="NMU201" s="251"/>
      <c r="NMV201" s="251"/>
      <c r="NMW201" s="251"/>
      <c r="NMX201" s="251"/>
      <c r="NMY201" s="251"/>
      <c r="NMZ201" s="251"/>
      <c r="NNA201" s="251"/>
      <c r="NNB201" s="251"/>
      <c r="NNC201" s="251"/>
      <c r="NND201" s="251"/>
      <c r="NNE201" s="251"/>
      <c r="NNF201" s="251"/>
      <c r="NNG201" s="251"/>
      <c r="NNH201" s="251"/>
      <c r="NNI201" s="251"/>
      <c r="NNJ201" s="251"/>
      <c r="NNK201" s="251"/>
      <c r="NNL201" s="251"/>
      <c r="NNM201" s="251"/>
      <c r="NNN201" s="251"/>
      <c r="NNO201" s="251"/>
      <c r="NNP201" s="251"/>
      <c r="NNQ201" s="251"/>
      <c r="NNR201" s="251"/>
      <c r="NNS201" s="251"/>
      <c r="NNT201" s="251"/>
      <c r="NNU201" s="251"/>
      <c r="NNV201" s="251"/>
      <c r="NNW201" s="251"/>
      <c r="NNX201" s="251"/>
      <c r="NNY201" s="251"/>
      <c r="NNZ201" s="251"/>
      <c r="NOA201" s="251"/>
      <c r="NOB201" s="251"/>
      <c r="NOC201" s="251"/>
      <c r="NOD201" s="251"/>
      <c r="NOE201" s="251"/>
      <c r="NOF201" s="251"/>
      <c r="NOG201" s="251"/>
      <c r="NOH201" s="251"/>
      <c r="NOI201" s="251"/>
      <c r="NOJ201" s="251"/>
      <c r="NOK201" s="251"/>
      <c r="NOL201" s="251"/>
      <c r="NOM201" s="251"/>
      <c r="NON201" s="251"/>
      <c r="NOO201" s="251"/>
      <c r="NOP201" s="251"/>
      <c r="NOQ201" s="251"/>
      <c r="NOR201" s="251"/>
      <c r="NOS201" s="251"/>
      <c r="NOT201" s="251"/>
      <c r="NOU201" s="251"/>
      <c r="NOV201" s="251"/>
      <c r="NOW201" s="251"/>
      <c r="NOX201" s="251"/>
      <c r="NOY201" s="251"/>
      <c r="NOZ201" s="251"/>
      <c r="NPA201" s="251"/>
      <c r="NPB201" s="251"/>
      <c r="NPC201" s="251"/>
      <c r="NPD201" s="251"/>
      <c r="NPE201" s="251"/>
      <c r="NPF201" s="251"/>
      <c r="NPG201" s="251"/>
      <c r="NPH201" s="251"/>
      <c r="NPI201" s="251"/>
      <c r="NPJ201" s="251"/>
      <c r="NPK201" s="251"/>
      <c r="NPL201" s="251"/>
      <c r="NPM201" s="251"/>
      <c r="NPN201" s="251"/>
      <c r="NPO201" s="251"/>
      <c r="NPP201" s="251"/>
      <c r="NPQ201" s="251"/>
      <c r="NPR201" s="251"/>
      <c r="NPS201" s="251"/>
      <c r="NPT201" s="251"/>
      <c r="NPU201" s="251"/>
      <c r="NPV201" s="251"/>
      <c r="NPW201" s="251"/>
      <c r="NPX201" s="251"/>
      <c r="NPY201" s="251"/>
      <c r="NPZ201" s="251"/>
      <c r="NQA201" s="251"/>
      <c r="NQB201" s="251"/>
      <c r="NQC201" s="251"/>
      <c r="NQD201" s="251"/>
      <c r="NQE201" s="251"/>
      <c r="NQF201" s="251"/>
      <c r="NQG201" s="251"/>
      <c r="NQH201" s="251"/>
      <c r="NQI201" s="251"/>
      <c r="NQJ201" s="251"/>
      <c r="NQK201" s="251"/>
      <c r="NQL201" s="251"/>
      <c r="NQM201" s="251"/>
      <c r="NQN201" s="251"/>
      <c r="NQO201" s="251"/>
      <c r="NQP201" s="251"/>
      <c r="NQQ201" s="251"/>
      <c r="NQR201" s="251"/>
      <c r="NQS201" s="251"/>
      <c r="NQT201" s="251"/>
      <c r="NQU201" s="251"/>
      <c r="NQV201" s="251"/>
      <c r="NQW201" s="251"/>
      <c r="NQX201" s="251"/>
      <c r="NQY201" s="251"/>
      <c r="NQZ201" s="251"/>
      <c r="NRA201" s="251"/>
      <c r="NRB201" s="251"/>
      <c r="NRC201" s="251"/>
      <c r="NRD201" s="251"/>
      <c r="NRE201" s="251"/>
      <c r="NRF201" s="251"/>
      <c r="NRG201" s="251"/>
      <c r="NRH201" s="251"/>
      <c r="NRI201" s="251"/>
      <c r="NRJ201" s="251"/>
      <c r="NRK201" s="251"/>
      <c r="NRL201" s="251"/>
      <c r="NRM201" s="251"/>
      <c r="NRN201" s="251"/>
      <c r="NRO201" s="251"/>
      <c r="NRP201" s="251"/>
      <c r="NRQ201" s="251"/>
      <c r="NRR201" s="251"/>
      <c r="NRS201" s="251"/>
      <c r="NRT201" s="251"/>
      <c r="NRU201" s="251"/>
      <c r="NRV201" s="251"/>
      <c r="NRW201" s="251"/>
      <c r="NRX201" s="251"/>
      <c r="NRY201" s="251"/>
      <c r="NRZ201" s="251"/>
      <c r="NSA201" s="251"/>
      <c r="NSB201" s="251"/>
      <c r="NSC201" s="251"/>
      <c r="NSD201" s="251"/>
      <c r="NSE201" s="251"/>
      <c r="NSF201" s="251"/>
      <c r="NSG201" s="251"/>
      <c r="NSH201" s="251"/>
      <c r="NSI201" s="251"/>
      <c r="NSJ201" s="251"/>
      <c r="NSK201" s="251"/>
      <c r="NSL201" s="251"/>
      <c r="NSM201" s="251"/>
      <c r="NSN201" s="251"/>
      <c r="NSO201" s="251"/>
      <c r="NSP201" s="251"/>
      <c r="NSQ201" s="251"/>
      <c r="NSR201" s="251"/>
      <c r="NSS201" s="251"/>
      <c r="NST201" s="251"/>
      <c r="NSU201" s="251"/>
      <c r="NSV201" s="251"/>
      <c r="NSW201" s="251"/>
      <c r="NSX201" s="251"/>
      <c r="NSY201" s="251"/>
      <c r="NSZ201" s="251"/>
      <c r="NTA201" s="251"/>
      <c r="NTB201" s="251"/>
      <c r="NTC201" s="251"/>
      <c r="NTD201" s="251"/>
      <c r="NTE201" s="251"/>
      <c r="NTF201" s="251"/>
      <c r="NTG201" s="251"/>
      <c r="NTH201" s="251"/>
      <c r="NTI201" s="251"/>
      <c r="NTJ201" s="251"/>
      <c r="NTK201" s="251"/>
      <c r="NTL201" s="251"/>
      <c r="NTM201" s="251"/>
      <c r="NTN201" s="251"/>
      <c r="NTO201" s="251"/>
      <c r="NTP201" s="251"/>
      <c r="NTQ201" s="251"/>
      <c r="NTR201" s="251"/>
      <c r="NTS201" s="251"/>
      <c r="NTT201" s="251"/>
      <c r="NTU201" s="251"/>
      <c r="NTV201" s="251"/>
      <c r="NTW201" s="251"/>
      <c r="NTX201" s="251"/>
      <c r="NTY201" s="251"/>
      <c r="NTZ201" s="251"/>
      <c r="NUA201" s="251"/>
      <c r="NUB201" s="251"/>
      <c r="NUC201" s="251"/>
      <c r="NUD201" s="251"/>
      <c r="NUE201" s="251"/>
      <c r="NUF201" s="251"/>
      <c r="NUG201" s="251"/>
      <c r="NUH201" s="251"/>
      <c r="NUI201" s="251"/>
      <c r="NUJ201" s="251"/>
      <c r="NUK201" s="251"/>
      <c r="NUL201" s="251"/>
      <c r="NUM201" s="251"/>
      <c r="NUN201" s="251"/>
      <c r="NUO201" s="251"/>
      <c r="NUP201" s="251"/>
      <c r="NUQ201" s="251"/>
      <c r="NUR201" s="251"/>
      <c r="NUS201" s="251"/>
      <c r="NUT201" s="251"/>
      <c r="NUU201" s="251"/>
      <c r="NUV201" s="251"/>
      <c r="NUW201" s="251"/>
      <c r="NUX201" s="251"/>
      <c r="NUY201" s="251"/>
      <c r="NUZ201" s="251"/>
      <c r="NVA201" s="251"/>
      <c r="NVB201" s="251"/>
      <c r="NVC201" s="251"/>
      <c r="NVD201" s="251"/>
      <c r="NVE201" s="251"/>
      <c r="NVF201" s="251"/>
      <c r="NVG201" s="251"/>
      <c r="NVH201" s="251"/>
      <c r="NVI201" s="251"/>
      <c r="NVJ201" s="251"/>
      <c r="NVK201" s="251"/>
      <c r="NVL201" s="251"/>
      <c r="NVM201" s="251"/>
      <c r="NVN201" s="251"/>
      <c r="NVO201" s="251"/>
      <c r="NVP201" s="251"/>
      <c r="NVQ201" s="251"/>
      <c r="NVR201" s="251"/>
      <c r="NVS201" s="251"/>
      <c r="NVT201" s="251"/>
      <c r="NVU201" s="251"/>
      <c r="NVV201" s="251"/>
      <c r="NVW201" s="251"/>
      <c r="NVX201" s="251"/>
      <c r="NVY201" s="251"/>
      <c r="NVZ201" s="251"/>
      <c r="NWA201" s="251"/>
      <c r="NWB201" s="251"/>
      <c r="NWC201" s="251"/>
      <c r="NWD201" s="251"/>
      <c r="NWE201" s="251"/>
      <c r="NWF201" s="251"/>
      <c r="NWG201" s="251"/>
      <c r="NWH201" s="251"/>
      <c r="NWI201" s="251"/>
      <c r="NWJ201" s="251"/>
      <c r="NWK201" s="251"/>
      <c r="NWL201" s="251"/>
      <c r="NWM201" s="251"/>
      <c r="NWN201" s="251"/>
      <c r="NWO201" s="251"/>
      <c r="NWP201" s="251"/>
      <c r="NWQ201" s="251"/>
      <c r="NWR201" s="251"/>
      <c r="NWS201" s="251"/>
      <c r="NWT201" s="251"/>
      <c r="NWU201" s="251"/>
      <c r="NWV201" s="251"/>
      <c r="NWW201" s="251"/>
      <c r="NWX201" s="251"/>
      <c r="NWY201" s="251"/>
      <c r="NWZ201" s="251"/>
      <c r="NXA201" s="251"/>
      <c r="NXB201" s="251"/>
      <c r="NXC201" s="251"/>
      <c r="NXD201" s="251"/>
      <c r="NXE201" s="251"/>
      <c r="NXF201" s="251"/>
      <c r="NXG201" s="251"/>
      <c r="NXH201" s="251"/>
      <c r="NXI201" s="251"/>
      <c r="NXJ201" s="251"/>
      <c r="NXK201" s="251"/>
      <c r="NXL201" s="251"/>
      <c r="NXM201" s="251"/>
      <c r="NXN201" s="251"/>
      <c r="NXO201" s="251"/>
      <c r="NXP201" s="251"/>
      <c r="NXQ201" s="251"/>
      <c r="NXR201" s="251"/>
      <c r="NXS201" s="251"/>
      <c r="NXT201" s="251"/>
      <c r="NXU201" s="251"/>
      <c r="NXV201" s="251"/>
      <c r="NXW201" s="251"/>
      <c r="NXX201" s="251"/>
      <c r="NXY201" s="251"/>
      <c r="NXZ201" s="251"/>
      <c r="NYA201" s="251"/>
      <c r="NYB201" s="251"/>
      <c r="NYC201" s="251"/>
      <c r="NYD201" s="251"/>
      <c r="NYE201" s="251"/>
      <c r="NYF201" s="251"/>
      <c r="NYG201" s="251"/>
      <c r="NYH201" s="251"/>
      <c r="NYI201" s="251"/>
      <c r="NYJ201" s="251"/>
      <c r="NYK201" s="251"/>
      <c r="NYL201" s="251"/>
      <c r="NYM201" s="251"/>
      <c r="NYN201" s="251"/>
      <c r="NYO201" s="251"/>
      <c r="NYP201" s="251"/>
      <c r="NYQ201" s="251"/>
      <c r="NYR201" s="251"/>
      <c r="NYS201" s="251"/>
      <c r="NYT201" s="251"/>
      <c r="NYU201" s="251"/>
      <c r="NYV201" s="251"/>
      <c r="NYW201" s="251"/>
      <c r="NYX201" s="251"/>
      <c r="NYY201" s="251"/>
      <c r="NYZ201" s="251"/>
      <c r="NZA201" s="251"/>
      <c r="NZB201" s="251"/>
      <c r="NZC201" s="251"/>
      <c r="NZD201" s="251"/>
      <c r="NZE201" s="251"/>
      <c r="NZF201" s="251"/>
      <c r="NZG201" s="251"/>
      <c r="NZH201" s="251"/>
      <c r="NZI201" s="251"/>
      <c r="NZJ201" s="251"/>
      <c r="NZK201" s="251"/>
      <c r="NZL201" s="251"/>
      <c r="NZM201" s="251"/>
      <c r="NZN201" s="251"/>
      <c r="NZO201" s="251"/>
      <c r="NZP201" s="251"/>
      <c r="NZQ201" s="251"/>
      <c r="NZR201" s="251"/>
      <c r="NZS201" s="251"/>
      <c r="NZT201" s="251"/>
      <c r="NZU201" s="251"/>
      <c r="NZV201" s="251"/>
      <c r="NZW201" s="251"/>
      <c r="NZX201" s="251"/>
      <c r="NZY201" s="251"/>
      <c r="NZZ201" s="251"/>
      <c r="OAA201" s="251"/>
      <c r="OAB201" s="251"/>
      <c r="OAC201" s="251"/>
      <c r="OAD201" s="251"/>
      <c r="OAE201" s="251"/>
      <c r="OAF201" s="251"/>
      <c r="OAG201" s="251"/>
      <c r="OAH201" s="251"/>
      <c r="OAI201" s="251"/>
      <c r="OAJ201" s="251"/>
      <c r="OAK201" s="251"/>
      <c r="OAL201" s="251"/>
      <c r="OAM201" s="251"/>
      <c r="OAN201" s="251"/>
      <c r="OAO201" s="251"/>
      <c r="OAP201" s="251"/>
      <c r="OAQ201" s="251"/>
      <c r="OAR201" s="251"/>
      <c r="OAS201" s="251"/>
      <c r="OAT201" s="251"/>
      <c r="OAU201" s="251"/>
      <c r="OAV201" s="251"/>
      <c r="OAW201" s="251"/>
      <c r="OAX201" s="251"/>
      <c r="OAY201" s="251"/>
      <c r="OAZ201" s="251"/>
      <c r="OBA201" s="251"/>
      <c r="OBB201" s="251"/>
      <c r="OBC201" s="251"/>
      <c r="OBD201" s="251"/>
      <c r="OBE201" s="251"/>
      <c r="OBF201" s="251"/>
      <c r="OBG201" s="251"/>
      <c r="OBH201" s="251"/>
      <c r="OBI201" s="251"/>
      <c r="OBJ201" s="251"/>
      <c r="OBK201" s="251"/>
      <c r="OBL201" s="251"/>
      <c r="OBM201" s="251"/>
      <c r="OBN201" s="251"/>
      <c r="OBO201" s="251"/>
      <c r="OBP201" s="251"/>
      <c r="OBQ201" s="251"/>
      <c r="OBR201" s="251"/>
      <c r="OBS201" s="251"/>
      <c r="OBT201" s="251"/>
      <c r="OBU201" s="251"/>
      <c r="OBV201" s="251"/>
      <c r="OBW201" s="251"/>
      <c r="OBX201" s="251"/>
      <c r="OBY201" s="251"/>
      <c r="OBZ201" s="251"/>
      <c r="OCA201" s="251"/>
      <c r="OCB201" s="251"/>
      <c r="OCC201" s="251"/>
      <c r="OCD201" s="251"/>
      <c r="OCE201" s="251"/>
      <c r="OCF201" s="251"/>
      <c r="OCG201" s="251"/>
      <c r="OCH201" s="251"/>
      <c r="OCI201" s="251"/>
      <c r="OCJ201" s="251"/>
      <c r="OCK201" s="251"/>
      <c r="OCL201" s="251"/>
      <c r="OCM201" s="251"/>
      <c r="OCN201" s="251"/>
      <c r="OCO201" s="251"/>
      <c r="OCP201" s="251"/>
      <c r="OCQ201" s="251"/>
      <c r="OCR201" s="251"/>
      <c r="OCS201" s="251"/>
      <c r="OCT201" s="251"/>
      <c r="OCU201" s="251"/>
      <c r="OCV201" s="251"/>
      <c r="OCW201" s="251"/>
      <c r="OCX201" s="251"/>
      <c r="OCY201" s="251"/>
      <c r="OCZ201" s="251"/>
      <c r="ODA201" s="251"/>
      <c r="ODB201" s="251"/>
      <c r="ODC201" s="251"/>
      <c r="ODD201" s="251"/>
      <c r="ODE201" s="251"/>
      <c r="ODF201" s="251"/>
      <c r="ODG201" s="251"/>
      <c r="ODH201" s="251"/>
      <c r="ODI201" s="251"/>
      <c r="ODJ201" s="251"/>
      <c r="ODK201" s="251"/>
      <c r="ODL201" s="251"/>
      <c r="ODM201" s="251"/>
      <c r="ODN201" s="251"/>
      <c r="ODO201" s="251"/>
      <c r="ODP201" s="251"/>
      <c r="ODQ201" s="251"/>
      <c r="ODR201" s="251"/>
      <c r="ODS201" s="251"/>
      <c r="ODT201" s="251"/>
      <c r="ODU201" s="251"/>
      <c r="ODV201" s="251"/>
      <c r="ODW201" s="251"/>
      <c r="ODX201" s="251"/>
      <c r="ODY201" s="251"/>
      <c r="ODZ201" s="251"/>
      <c r="OEA201" s="251"/>
      <c r="OEB201" s="251"/>
      <c r="OEC201" s="251"/>
      <c r="OED201" s="251"/>
      <c r="OEE201" s="251"/>
      <c r="OEF201" s="251"/>
      <c r="OEG201" s="251"/>
      <c r="OEH201" s="251"/>
      <c r="OEI201" s="251"/>
      <c r="OEJ201" s="251"/>
      <c r="OEK201" s="251"/>
      <c r="OEL201" s="251"/>
      <c r="OEM201" s="251"/>
      <c r="OEN201" s="251"/>
      <c r="OEO201" s="251"/>
      <c r="OEP201" s="251"/>
      <c r="OEQ201" s="251"/>
      <c r="OER201" s="251"/>
      <c r="OES201" s="251"/>
      <c r="OET201" s="251"/>
      <c r="OEU201" s="251"/>
      <c r="OEV201" s="251"/>
      <c r="OEW201" s="251"/>
      <c r="OEX201" s="251"/>
      <c r="OEY201" s="251"/>
      <c r="OEZ201" s="251"/>
      <c r="OFA201" s="251"/>
      <c r="OFB201" s="251"/>
      <c r="OFC201" s="251"/>
      <c r="OFD201" s="251"/>
      <c r="OFE201" s="251"/>
      <c r="OFF201" s="251"/>
      <c r="OFG201" s="251"/>
      <c r="OFH201" s="251"/>
      <c r="OFI201" s="251"/>
      <c r="OFJ201" s="251"/>
      <c r="OFK201" s="251"/>
      <c r="OFL201" s="251"/>
      <c r="OFM201" s="251"/>
      <c r="OFN201" s="251"/>
      <c r="OFO201" s="251"/>
      <c r="OFP201" s="251"/>
      <c r="OFQ201" s="251"/>
      <c r="OFR201" s="251"/>
      <c r="OFS201" s="251"/>
      <c r="OFT201" s="251"/>
      <c r="OFU201" s="251"/>
      <c r="OFV201" s="251"/>
      <c r="OFW201" s="251"/>
      <c r="OFX201" s="251"/>
      <c r="OFY201" s="251"/>
      <c r="OFZ201" s="251"/>
      <c r="OGA201" s="251"/>
      <c r="OGB201" s="251"/>
      <c r="OGC201" s="251"/>
      <c r="OGD201" s="251"/>
      <c r="OGE201" s="251"/>
      <c r="OGF201" s="251"/>
      <c r="OGG201" s="251"/>
      <c r="OGH201" s="251"/>
      <c r="OGI201" s="251"/>
      <c r="OGJ201" s="251"/>
      <c r="OGK201" s="251"/>
      <c r="OGL201" s="251"/>
      <c r="OGM201" s="251"/>
      <c r="OGN201" s="251"/>
      <c r="OGO201" s="251"/>
      <c r="OGP201" s="251"/>
      <c r="OGQ201" s="251"/>
      <c r="OGR201" s="251"/>
      <c r="OGS201" s="251"/>
      <c r="OGT201" s="251"/>
      <c r="OGU201" s="251"/>
      <c r="OGV201" s="251"/>
      <c r="OGW201" s="251"/>
      <c r="OGX201" s="251"/>
      <c r="OGY201" s="251"/>
      <c r="OGZ201" s="251"/>
      <c r="OHA201" s="251"/>
      <c r="OHB201" s="251"/>
      <c r="OHC201" s="251"/>
      <c r="OHD201" s="251"/>
      <c r="OHE201" s="251"/>
      <c r="OHF201" s="251"/>
      <c r="OHG201" s="251"/>
      <c r="OHH201" s="251"/>
      <c r="OHI201" s="251"/>
      <c r="OHJ201" s="251"/>
      <c r="OHK201" s="251"/>
      <c r="OHL201" s="251"/>
      <c r="OHM201" s="251"/>
      <c r="OHN201" s="251"/>
      <c r="OHO201" s="251"/>
      <c r="OHP201" s="251"/>
      <c r="OHQ201" s="251"/>
      <c r="OHR201" s="251"/>
      <c r="OHS201" s="251"/>
      <c r="OHT201" s="251"/>
      <c r="OHU201" s="251"/>
      <c r="OHV201" s="251"/>
      <c r="OHW201" s="251"/>
      <c r="OHX201" s="251"/>
      <c r="OHY201" s="251"/>
      <c r="OHZ201" s="251"/>
      <c r="OIA201" s="251"/>
      <c r="OIB201" s="251"/>
      <c r="OIC201" s="251"/>
      <c r="OID201" s="251"/>
      <c r="OIE201" s="251"/>
      <c r="OIF201" s="251"/>
      <c r="OIG201" s="251"/>
      <c r="OIH201" s="251"/>
      <c r="OII201" s="251"/>
      <c r="OIJ201" s="251"/>
      <c r="OIK201" s="251"/>
      <c r="OIL201" s="251"/>
      <c r="OIM201" s="251"/>
      <c r="OIN201" s="251"/>
      <c r="OIO201" s="251"/>
      <c r="OIP201" s="251"/>
      <c r="OIQ201" s="251"/>
      <c r="OIR201" s="251"/>
      <c r="OIS201" s="251"/>
      <c r="OIT201" s="251"/>
      <c r="OIU201" s="251"/>
      <c r="OIV201" s="251"/>
      <c r="OIW201" s="251"/>
      <c r="OIX201" s="251"/>
      <c r="OIY201" s="251"/>
      <c r="OIZ201" s="251"/>
      <c r="OJA201" s="251"/>
      <c r="OJB201" s="251"/>
      <c r="OJC201" s="251"/>
      <c r="OJD201" s="251"/>
      <c r="OJE201" s="251"/>
      <c r="OJF201" s="251"/>
      <c r="OJG201" s="251"/>
      <c r="OJH201" s="251"/>
      <c r="OJI201" s="251"/>
      <c r="OJJ201" s="251"/>
      <c r="OJK201" s="251"/>
      <c r="OJL201" s="251"/>
      <c r="OJM201" s="251"/>
      <c r="OJN201" s="251"/>
      <c r="OJO201" s="251"/>
      <c r="OJP201" s="251"/>
      <c r="OJQ201" s="251"/>
      <c r="OJR201" s="251"/>
      <c r="OJS201" s="251"/>
      <c r="OJT201" s="251"/>
      <c r="OJU201" s="251"/>
      <c r="OJV201" s="251"/>
      <c r="OJW201" s="251"/>
      <c r="OJX201" s="251"/>
      <c r="OJY201" s="251"/>
      <c r="OJZ201" s="251"/>
      <c r="OKA201" s="251"/>
      <c r="OKB201" s="251"/>
      <c r="OKC201" s="251"/>
      <c r="OKD201" s="251"/>
      <c r="OKE201" s="251"/>
      <c r="OKF201" s="251"/>
      <c r="OKG201" s="251"/>
      <c r="OKH201" s="251"/>
      <c r="OKI201" s="251"/>
      <c r="OKJ201" s="251"/>
      <c r="OKK201" s="251"/>
      <c r="OKL201" s="251"/>
      <c r="OKM201" s="251"/>
      <c r="OKN201" s="251"/>
      <c r="OKO201" s="251"/>
      <c r="OKP201" s="251"/>
      <c r="OKQ201" s="251"/>
      <c r="OKR201" s="251"/>
      <c r="OKS201" s="251"/>
      <c r="OKT201" s="251"/>
      <c r="OKU201" s="251"/>
      <c r="OKV201" s="251"/>
      <c r="OKW201" s="251"/>
      <c r="OKX201" s="251"/>
      <c r="OKY201" s="251"/>
      <c r="OKZ201" s="251"/>
      <c r="OLA201" s="251"/>
      <c r="OLB201" s="251"/>
      <c r="OLC201" s="251"/>
      <c r="OLD201" s="251"/>
      <c r="OLE201" s="251"/>
      <c r="OLF201" s="251"/>
      <c r="OLG201" s="251"/>
      <c r="OLH201" s="251"/>
      <c r="OLI201" s="251"/>
      <c r="OLJ201" s="251"/>
      <c r="OLK201" s="251"/>
      <c r="OLL201" s="251"/>
      <c r="OLM201" s="251"/>
      <c r="OLN201" s="251"/>
      <c r="OLO201" s="251"/>
      <c r="OLP201" s="251"/>
      <c r="OLQ201" s="251"/>
      <c r="OLR201" s="251"/>
      <c r="OLS201" s="251"/>
      <c r="OLT201" s="251"/>
      <c r="OLU201" s="251"/>
      <c r="OLV201" s="251"/>
      <c r="OLW201" s="251"/>
      <c r="OLX201" s="251"/>
      <c r="OLY201" s="251"/>
      <c r="OLZ201" s="251"/>
      <c r="OMA201" s="251"/>
      <c r="OMB201" s="251"/>
      <c r="OMC201" s="251"/>
      <c r="OMD201" s="251"/>
      <c r="OME201" s="251"/>
      <c r="OMF201" s="251"/>
      <c r="OMG201" s="251"/>
      <c r="OMH201" s="251"/>
      <c r="OMI201" s="251"/>
      <c r="OMJ201" s="251"/>
      <c r="OMK201" s="251"/>
      <c r="OML201" s="251"/>
      <c r="OMM201" s="251"/>
      <c r="OMN201" s="251"/>
      <c r="OMO201" s="251"/>
      <c r="OMP201" s="251"/>
      <c r="OMQ201" s="251"/>
      <c r="OMR201" s="251"/>
      <c r="OMS201" s="251"/>
      <c r="OMT201" s="251"/>
      <c r="OMU201" s="251"/>
      <c r="OMV201" s="251"/>
      <c r="OMW201" s="251"/>
      <c r="OMX201" s="251"/>
      <c r="OMY201" s="251"/>
      <c r="OMZ201" s="251"/>
      <c r="ONA201" s="251"/>
      <c r="ONB201" s="251"/>
      <c r="ONC201" s="251"/>
      <c r="OND201" s="251"/>
      <c r="ONE201" s="251"/>
      <c r="ONF201" s="251"/>
      <c r="ONG201" s="251"/>
      <c r="ONH201" s="251"/>
      <c r="ONI201" s="251"/>
      <c r="ONJ201" s="251"/>
      <c r="ONK201" s="251"/>
      <c r="ONL201" s="251"/>
      <c r="ONM201" s="251"/>
      <c r="ONN201" s="251"/>
      <c r="ONO201" s="251"/>
      <c r="ONP201" s="251"/>
      <c r="ONQ201" s="251"/>
      <c r="ONR201" s="251"/>
      <c r="ONS201" s="251"/>
      <c r="ONT201" s="251"/>
      <c r="ONU201" s="251"/>
      <c r="ONV201" s="251"/>
      <c r="ONW201" s="251"/>
      <c r="ONX201" s="251"/>
      <c r="ONY201" s="251"/>
      <c r="ONZ201" s="251"/>
      <c r="OOA201" s="251"/>
      <c r="OOB201" s="251"/>
      <c r="OOC201" s="251"/>
      <c r="OOD201" s="251"/>
      <c r="OOE201" s="251"/>
      <c r="OOF201" s="251"/>
      <c r="OOG201" s="251"/>
      <c r="OOH201" s="251"/>
      <c r="OOI201" s="251"/>
      <c r="OOJ201" s="251"/>
      <c r="OOK201" s="251"/>
      <c r="OOL201" s="251"/>
      <c r="OOM201" s="251"/>
      <c r="OON201" s="251"/>
      <c r="OOO201" s="251"/>
      <c r="OOP201" s="251"/>
      <c r="OOQ201" s="251"/>
      <c r="OOR201" s="251"/>
      <c r="OOS201" s="251"/>
      <c r="OOT201" s="251"/>
      <c r="OOU201" s="251"/>
      <c r="OOV201" s="251"/>
      <c r="OOW201" s="251"/>
      <c r="OOX201" s="251"/>
      <c r="OOY201" s="251"/>
      <c r="OOZ201" s="251"/>
      <c r="OPA201" s="251"/>
      <c r="OPB201" s="251"/>
      <c r="OPC201" s="251"/>
      <c r="OPD201" s="251"/>
      <c r="OPE201" s="251"/>
      <c r="OPF201" s="251"/>
      <c r="OPG201" s="251"/>
      <c r="OPH201" s="251"/>
      <c r="OPI201" s="251"/>
      <c r="OPJ201" s="251"/>
      <c r="OPK201" s="251"/>
      <c r="OPL201" s="251"/>
      <c r="OPM201" s="251"/>
      <c r="OPN201" s="251"/>
      <c r="OPO201" s="251"/>
      <c r="OPP201" s="251"/>
      <c r="OPQ201" s="251"/>
      <c r="OPR201" s="251"/>
      <c r="OPS201" s="251"/>
      <c r="OPT201" s="251"/>
      <c r="OPU201" s="251"/>
      <c r="OPV201" s="251"/>
      <c r="OPW201" s="251"/>
      <c r="OPX201" s="251"/>
      <c r="OPY201" s="251"/>
      <c r="OPZ201" s="251"/>
      <c r="OQA201" s="251"/>
      <c r="OQB201" s="251"/>
      <c r="OQC201" s="251"/>
      <c r="OQD201" s="251"/>
      <c r="OQE201" s="251"/>
      <c r="OQF201" s="251"/>
      <c r="OQG201" s="251"/>
      <c r="OQH201" s="251"/>
      <c r="OQI201" s="251"/>
      <c r="OQJ201" s="251"/>
      <c r="OQK201" s="251"/>
      <c r="OQL201" s="251"/>
      <c r="OQM201" s="251"/>
      <c r="OQN201" s="251"/>
      <c r="OQO201" s="251"/>
      <c r="OQP201" s="251"/>
      <c r="OQQ201" s="251"/>
      <c r="OQR201" s="251"/>
      <c r="OQS201" s="251"/>
      <c r="OQT201" s="251"/>
      <c r="OQU201" s="251"/>
      <c r="OQV201" s="251"/>
      <c r="OQW201" s="251"/>
      <c r="OQX201" s="251"/>
      <c r="OQY201" s="251"/>
      <c r="OQZ201" s="251"/>
      <c r="ORA201" s="251"/>
      <c r="ORB201" s="251"/>
      <c r="ORC201" s="251"/>
      <c r="ORD201" s="251"/>
      <c r="ORE201" s="251"/>
      <c r="ORF201" s="251"/>
      <c r="ORG201" s="251"/>
      <c r="ORH201" s="251"/>
      <c r="ORI201" s="251"/>
      <c r="ORJ201" s="251"/>
      <c r="ORK201" s="251"/>
      <c r="ORL201" s="251"/>
      <c r="ORM201" s="251"/>
      <c r="ORN201" s="251"/>
      <c r="ORO201" s="251"/>
      <c r="ORP201" s="251"/>
      <c r="ORQ201" s="251"/>
      <c r="ORR201" s="251"/>
      <c r="ORS201" s="251"/>
      <c r="ORT201" s="251"/>
      <c r="ORU201" s="251"/>
      <c r="ORV201" s="251"/>
      <c r="ORW201" s="251"/>
      <c r="ORX201" s="251"/>
      <c r="ORY201" s="251"/>
      <c r="ORZ201" s="251"/>
      <c r="OSA201" s="251"/>
      <c r="OSB201" s="251"/>
      <c r="OSC201" s="251"/>
      <c r="OSD201" s="251"/>
      <c r="OSE201" s="251"/>
      <c r="OSF201" s="251"/>
      <c r="OSG201" s="251"/>
      <c r="OSH201" s="251"/>
      <c r="OSI201" s="251"/>
      <c r="OSJ201" s="251"/>
      <c r="OSK201" s="251"/>
      <c r="OSL201" s="251"/>
      <c r="OSM201" s="251"/>
      <c r="OSN201" s="251"/>
      <c r="OSO201" s="251"/>
      <c r="OSP201" s="251"/>
      <c r="OSQ201" s="251"/>
      <c r="OSR201" s="251"/>
      <c r="OSS201" s="251"/>
      <c r="OST201" s="251"/>
      <c r="OSU201" s="251"/>
      <c r="OSV201" s="251"/>
      <c r="OSW201" s="251"/>
      <c r="OSX201" s="251"/>
      <c r="OSY201" s="251"/>
      <c r="OSZ201" s="251"/>
      <c r="OTA201" s="251"/>
      <c r="OTB201" s="251"/>
      <c r="OTC201" s="251"/>
      <c r="OTD201" s="251"/>
      <c r="OTE201" s="251"/>
      <c r="OTF201" s="251"/>
      <c r="OTG201" s="251"/>
      <c r="OTH201" s="251"/>
      <c r="OTI201" s="251"/>
      <c r="OTJ201" s="251"/>
      <c r="OTK201" s="251"/>
      <c r="OTL201" s="251"/>
      <c r="OTM201" s="251"/>
      <c r="OTN201" s="251"/>
      <c r="OTO201" s="251"/>
      <c r="OTP201" s="251"/>
      <c r="OTQ201" s="251"/>
      <c r="OTR201" s="251"/>
      <c r="OTS201" s="251"/>
      <c r="OTT201" s="251"/>
      <c r="OTU201" s="251"/>
      <c r="OTV201" s="251"/>
      <c r="OTW201" s="251"/>
      <c r="OTX201" s="251"/>
      <c r="OTY201" s="251"/>
      <c r="OTZ201" s="251"/>
      <c r="OUA201" s="251"/>
      <c r="OUB201" s="251"/>
      <c r="OUC201" s="251"/>
      <c r="OUD201" s="251"/>
      <c r="OUE201" s="251"/>
      <c r="OUF201" s="251"/>
      <c r="OUG201" s="251"/>
      <c r="OUH201" s="251"/>
      <c r="OUI201" s="251"/>
      <c r="OUJ201" s="251"/>
      <c r="OUK201" s="251"/>
      <c r="OUL201" s="251"/>
      <c r="OUM201" s="251"/>
      <c r="OUN201" s="251"/>
      <c r="OUO201" s="251"/>
      <c r="OUP201" s="251"/>
      <c r="OUQ201" s="251"/>
      <c r="OUR201" s="251"/>
      <c r="OUS201" s="251"/>
      <c r="OUT201" s="251"/>
      <c r="OUU201" s="251"/>
      <c r="OUV201" s="251"/>
      <c r="OUW201" s="251"/>
      <c r="OUX201" s="251"/>
      <c r="OUY201" s="251"/>
      <c r="OUZ201" s="251"/>
      <c r="OVA201" s="251"/>
      <c r="OVB201" s="251"/>
      <c r="OVC201" s="251"/>
      <c r="OVD201" s="251"/>
      <c r="OVE201" s="251"/>
      <c r="OVF201" s="251"/>
      <c r="OVG201" s="251"/>
      <c r="OVH201" s="251"/>
      <c r="OVI201" s="251"/>
      <c r="OVJ201" s="251"/>
      <c r="OVK201" s="251"/>
      <c r="OVL201" s="251"/>
      <c r="OVM201" s="251"/>
      <c r="OVN201" s="251"/>
      <c r="OVO201" s="251"/>
      <c r="OVP201" s="251"/>
      <c r="OVQ201" s="251"/>
      <c r="OVR201" s="251"/>
      <c r="OVS201" s="251"/>
      <c r="OVT201" s="251"/>
      <c r="OVU201" s="251"/>
      <c r="OVV201" s="251"/>
      <c r="OVW201" s="251"/>
      <c r="OVX201" s="251"/>
      <c r="OVY201" s="251"/>
      <c r="OVZ201" s="251"/>
      <c r="OWA201" s="251"/>
      <c r="OWB201" s="251"/>
      <c r="OWC201" s="251"/>
      <c r="OWD201" s="251"/>
      <c r="OWE201" s="251"/>
      <c r="OWF201" s="251"/>
      <c r="OWG201" s="251"/>
      <c r="OWH201" s="251"/>
      <c r="OWI201" s="251"/>
      <c r="OWJ201" s="251"/>
      <c r="OWK201" s="251"/>
      <c r="OWL201" s="251"/>
      <c r="OWM201" s="251"/>
      <c r="OWN201" s="251"/>
      <c r="OWO201" s="251"/>
      <c r="OWP201" s="251"/>
      <c r="OWQ201" s="251"/>
      <c r="OWR201" s="251"/>
      <c r="OWS201" s="251"/>
      <c r="OWT201" s="251"/>
      <c r="OWU201" s="251"/>
      <c r="OWV201" s="251"/>
      <c r="OWW201" s="251"/>
      <c r="OWX201" s="251"/>
      <c r="OWY201" s="251"/>
      <c r="OWZ201" s="251"/>
      <c r="OXA201" s="251"/>
      <c r="OXB201" s="251"/>
      <c r="OXC201" s="251"/>
      <c r="OXD201" s="251"/>
      <c r="OXE201" s="251"/>
      <c r="OXF201" s="251"/>
      <c r="OXG201" s="251"/>
      <c r="OXH201" s="251"/>
      <c r="OXI201" s="251"/>
      <c r="OXJ201" s="251"/>
      <c r="OXK201" s="251"/>
      <c r="OXL201" s="251"/>
      <c r="OXM201" s="251"/>
      <c r="OXN201" s="251"/>
      <c r="OXO201" s="251"/>
      <c r="OXP201" s="251"/>
      <c r="OXQ201" s="251"/>
      <c r="OXR201" s="251"/>
      <c r="OXS201" s="251"/>
      <c r="OXT201" s="251"/>
      <c r="OXU201" s="251"/>
      <c r="OXV201" s="251"/>
      <c r="OXW201" s="251"/>
      <c r="OXX201" s="251"/>
      <c r="OXY201" s="251"/>
      <c r="OXZ201" s="251"/>
      <c r="OYA201" s="251"/>
      <c r="OYB201" s="251"/>
      <c r="OYC201" s="251"/>
      <c r="OYD201" s="251"/>
      <c r="OYE201" s="251"/>
      <c r="OYF201" s="251"/>
      <c r="OYG201" s="251"/>
      <c r="OYH201" s="251"/>
      <c r="OYI201" s="251"/>
      <c r="OYJ201" s="251"/>
      <c r="OYK201" s="251"/>
      <c r="OYL201" s="251"/>
      <c r="OYM201" s="251"/>
      <c r="OYN201" s="251"/>
      <c r="OYO201" s="251"/>
      <c r="OYP201" s="251"/>
      <c r="OYQ201" s="251"/>
      <c r="OYR201" s="251"/>
      <c r="OYS201" s="251"/>
      <c r="OYT201" s="251"/>
      <c r="OYU201" s="251"/>
      <c r="OYV201" s="251"/>
      <c r="OYW201" s="251"/>
      <c r="OYX201" s="251"/>
      <c r="OYY201" s="251"/>
      <c r="OYZ201" s="251"/>
      <c r="OZA201" s="251"/>
      <c r="OZB201" s="251"/>
      <c r="OZC201" s="251"/>
      <c r="OZD201" s="251"/>
      <c r="OZE201" s="251"/>
      <c r="OZF201" s="251"/>
      <c r="OZG201" s="251"/>
      <c r="OZH201" s="251"/>
      <c r="OZI201" s="251"/>
      <c r="OZJ201" s="251"/>
      <c r="OZK201" s="251"/>
      <c r="OZL201" s="251"/>
      <c r="OZM201" s="251"/>
      <c r="OZN201" s="251"/>
      <c r="OZO201" s="251"/>
      <c r="OZP201" s="251"/>
      <c r="OZQ201" s="251"/>
      <c r="OZR201" s="251"/>
      <c r="OZS201" s="251"/>
      <c r="OZT201" s="251"/>
      <c r="OZU201" s="251"/>
      <c r="OZV201" s="251"/>
      <c r="OZW201" s="251"/>
      <c r="OZX201" s="251"/>
      <c r="OZY201" s="251"/>
      <c r="OZZ201" s="251"/>
      <c r="PAA201" s="251"/>
      <c r="PAB201" s="251"/>
      <c r="PAC201" s="251"/>
      <c r="PAD201" s="251"/>
      <c r="PAE201" s="251"/>
      <c r="PAF201" s="251"/>
      <c r="PAG201" s="251"/>
      <c r="PAH201" s="251"/>
      <c r="PAI201" s="251"/>
      <c r="PAJ201" s="251"/>
      <c r="PAK201" s="251"/>
      <c r="PAL201" s="251"/>
      <c r="PAM201" s="251"/>
      <c r="PAN201" s="251"/>
      <c r="PAO201" s="251"/>
      <c r="PAP201" s="251"/>
      <c r="PAQ201" s="251"/>
      <c r="PAR201" s="251"/>
      <c r="PAS201" s="251"/>
      <c r="PAT201" s="251"/>
      <c r="PAU201" s="251"/>
      <c r="PAV201" s="251"/>
      <c r="PAW201" s="251"/>
      <c r="PAX201" s="251"/>
      <c r="PAY201" s="251"/>
      <c r="PAZ201" s="251"/>
      <c r="PBA201" s="251"/>
      <c r="PBB201" s="251"/>
      <c r="PBC201" s="251"/>
      <c r="PBD201" s="251"/>
      <c r="PBE201" s="251"/>
      <c r="PBF201" s="251"/>
      <c r="PBG201" s="251"/>
      <c r="PBH201" s="251"/>
      <c r="PBI201" s="251"/>
      <c r="PBJ201" s="251"/>
      <c r="PBK201" s="251"/>
      <c r="PBL201" s="251"/>
      <c r="PBM201" s="251"/>
      <c r="PBN201" s="251"/>
      <c r="PBO201" s="251"/>
      <c r="PBP201" s="251"/>
      <c r="PBQ201" s="251"/>
      <c r="PBR201" s="251"/>
      <c r="PBS201" s="251"/>
      <c r="PBT201" s="251"/>
      <c r="PBU201" s="251"/>
      <c r="PBV201" s="251"/>
      <c r="PBW201" s="251"/>
      <c r="PBX201" s="251"/>
      <c r="PBY201" s="251"/>
      <c r="PBZ201" s="251"/>
      <c r="PCA201" s="251"/>
      <c r="PCB201" s="251"/>
      <c r="PCC201" s="251"/>
      <c r="PCD201" s="251"/>
      <c r="PCE201" s="251"/>
      <c r="PCF201" s="251"/>
      <c r="PCG201" s="251"/>
      <c r="PCH201" s="251"/>
      <c r="PCI201" s="251"/>
      <c r="PCJ201" s="251"/>
      <c r="PCK201" s="251"/>
      <c r="PCL201" s="251"/>
      <c r="PCM201" s="251"/>
      <c r="PCN201" s="251"/>
      <c r="PCO201" s="251"/>
      <c r="PCP201" s="251"/>
      <c r="PCQ201" s="251"/>
      <c r="PCR201" s="251"/>
      <c r="PCS201" s="251"/>
      <c r="PCT201" s="251"/>
      <c r="PCU201" s="251"/>
      <c r="PCV201" s="251"/>
      <c r="PCW201" s="251"/>
      <c r="PCX201" s="251"/>
      <c r="PCY201" s="251"/>
      <c r="PCZ201" s="251"/>
      <c r="PDA201" s="251"/>
      <c r="PDB201" s="251"/>
      <c r="PDC201" s="251"/>
      <c r="PDD201" s="251"/>
      <c r="PDE201" s="251"/>
      <c r="PDF201" s="251"/>
      <c r="PDG201" s="251"/>
      <c r="PDH201" s="251"/>
      <c r="PDI201" s="251"/>
      <c r="PDJ201" s="251"/>
      <c r="PDK201" s="251"/>
      <c r="PDL201" s="251"/>
      <c r="PDM201" s="251"/>
      <c r="PDN201" s="251"/>
      <c r="PDO201" s="251"/>
      <c r="PDP201" s="251"/>
      <c r="PDQ201" s="251"/>
      <c r="PDR201" s="251"/>
      <c r="PDS201" s="251"/>
      <c r="PDT201" s="251"/>
      <c r="PDU201" s="251"/>
      <c r="PDV201" s="251"/>
      <c r="PDW201" s="251"/>
      <c r="PDX201" s="251"/>
      <c r="PDY201" s="251"/>
      <c r="PDZ201" s="251"/>
      <c r="PEA201" s="251"/>
      <c r="PEB201" s="251"/>
      <c r="PEC201" s="251"/>
      <c r="PED201" s="251"/>
      <c r="PEE201" s="251"/>
      <c r="PEF201" s="251"/>
      <c r="PEG201" s="251"/>
      <c r="PEH201" s="251"/>
      <c r="PEI201" s="251"/>
      <c r="PEJ201" s="251"/>
      <c r="PEK201" s="251"/>
      <c r="PEL201" s="251"/>
      <c r="PEM201" s="251"/>
      <c r="PEN201" s="251"/>
      <c r="PEO201" s="251"/>
      <c r="PEP201" s="251"/>
      <c r="PEQ201" s="251"/>
      <c r="PER201" s="251"/>
      <c r="PES201" s="251"/>
      <c r="PET201" s="251"/>
      <c r="PEU201" s="251"/>
      <c r="PEV201" s="251"/>
      <c r="PEW201" s="251"/>
      <c r="PEX201" s="251"/>
      <c r="PEY201" s="251"/>
      <c r="PEZ201" s="251"/>
      <c r="PFA201" s="251"/>
      <c r="PFB201" s="251"/>
      <c r="PFC201" s="251"/>
      <c r="PFD201" s="251"/>
      <c r="PFE201" s="251"/>
      <c r="PFF201" s="251"/>
      <c r="PFG201" s="251"/>
      <c r="PFH201" s="251"/>
      <c r="PFI201" s="251"/>
      <c r="PFJ201" s="251"/>
      <c r="PFK201" s="251"/>
      <c r="PFL201" s="251"/>
      <c r="PFM201" s="251"/>
      <c r="PFN201" s="251"/>
      <c r="PFO201" s="251"/>
      <c r="PFP201" s="251"/>
      <c r="PFQ201" s="251"/>
      <c r="PFR201" s="251"/>
      <c r="PFS201" s="251"/>
      <c r="PFT201" s="251"/>
      <c r="PFU201" s="251"/>
      <c r="PFV201" s="251"/>
      <c r="PFW201" s="251"/>
      <c r="PFX201" s="251"/>
      <c r="PFY201" s="251"/>
      <c r="PFZ201" s="251"/>
      <c r="PGA201" s="251"/>
      <c r="PGB201" s="251"/>
      <c r="PGC201" s="251"/>
      <c r="PGD201" s="251"/>
      <c r="PGE201" s="251"/>
      <c r="PGF201" s="251"/>
      <c r="PGG201" s="251"/>
      <c r="PGH201" s="251"/>
      <c r="PGI201" s="251"/>
      <c r="PGJ201" s="251"/>
      <c r="PGK201" s="251"/>
      <c r="PGL201" s="251"/>
      <c r="PGM201" s="251"/>
      <c r="PGN201" s="251"/>
      <c r="PGO201" s="251"/>
      <c r="PGP201" s="251"/>
      <c r="PGQ201" s="251"/>
      <c r="PGR201" s="251"/>
      <c r="PGS201" s="251"/>
      <c r="PGT201" s="251"/>
      <c r="PGU201" s="251"/>
      <c r="PGV201" s="251"/>
      <c r="PGW201" s="251"/>
      <c r="PGX201" s="251"/>
      <c r="PGY201" s="251"/>
      <c r="PGZ201" s="251"/>
      <c r="PHA201" s="251"/>
      <c r="PHB201" s="251"/>
      <c r="PHC201" s="251"/>
      <c r="PHD201" s="251"/>
      <c r="PHE201" s="251"/>
      <c r="PHF201" s="251"/>
      <c r="PHG201" s="251"/>
      <c r="PHH201" s="251"/>
      <c r="PHI201" s="251"/>
      <c r="PHJ201" s="251"/>
      <c r="PHK201" s="251"/>
      <c r="PHL201" s="251"/>
      <c r="PHM201" s="251"/>
      <c r="PHN201" s="251"/>
      <c r="PHO201" s="251"/>
      <c r="PHP201" s="251"/>
      <c r="PHQ201" s="251"/>
      <c r="PHR201" s="251"/>
      <c r="PHS201" s="251"/>
      <c r="PHT201" s="251"/>
      <c r="PHU201" s="251"/>
      <c r="PHV201" s="251"/>
      <c r="PHW201" s="251"/>
      <c r="PHX201" s="251"/>
      <c r="PHY201" s="251"/>
      <c r="PHZ201" s="251"/>
      <c r="PIA201" s="251"/>
      <c r="PIB201" s="251"/>
      <c r="PIC201" s="251"/>
      <c r="PID201" s="251"/>
      <c r="PIE201" s="251"/>
      <c r="PIF201" s="251"/>
      <c r="PIG201" s="251"/>
      <c r="PIH201" s="251"/>
      <c r="PII201" s="251"/>
      <c r="PIJ201" s="251"/>
      <c r="PIK201" s="251"/>
      <c r="PIL201" s="251"/>
      <c r="PIM201" s="251"/>
      <c r="PIN201" s="251"/>
      <c r="PIO201" s="251"/>
      <c r="PIP201" s="251"/>
      <c r="PIQ201" s="251"/>
      <c r="PIR201" s="251"/>
      <c r="PIS201" s="251"/>
      <c r="PIT201" s="251"/>
      <c r="PIU201" s="251"/>
      <c r="PIV201" s="251"/>
      <c r="PIW201" s="251"/>
      <c r="PIX201" s="251"/>
      <c r="PIY201" s="251"/>
      <c r="PIZ201" s="251"/>
      <c r="PJA201" s="251"/>
      <c r="PJB201" s="251"/>
      <c r="PJC201" s="251"/>
      <c r="PJD201" s="251"/>
      <c r="PJE201" s="251"/>
      <c r="PJF201" s="251"/>
      <c r="PJG201" s="251"/>
      <c r="PJH201" s="251"/>
      <c r="PJI201" s="251"/>
      <c r="PJJ201" s="251"/>
      <c r="PJK201" s="251"/>
      <c r="PJL201" s="251"/>
      <c r="PJM201" s="251"/>
      <c r="PJN201" s="251"/>
      <c r="PJO201" s="251"/>
      <c r="PJP201" s="251"/>
      <c r="PJQ201" s="251"/>
      <c r="PJR201" s="251"/>
      <c r="PJS201" s="251"/>
      <c r="PJT201" s="251"/>
      <c r="PJU201" s="251"/>
      <c r="PJV201" s="251"/>
      <c r="PJW201" s="251"/>
      <c r="PJX201" s="251"/>
      <c r="PJY201" s="251"/>
      <c r="PJZ201" s="251"/>
      <c r="PKA201" s="251"/>
      <c r="PKB201" s="251"/>
      <c r="PKC201" s="251"/>
      <c r="PKD201" s="251"/>
      <c r="PKE201" s="251"/>
      <c r="PKF201" s="251"/>
      <c r="PKG201" s="251"/>
      <c r="PKH201" s="251"/>
      <c r="PKI201" s="251"/>
      <c r="PKJ201" s="251"/>
      <c r="PKK201" s="251"/>
      <c r="PKL201" s="251"/>
      <c r="PKM201" s="251"/>
      <c r="PKN201" s="251"/>
      <c r="PKO201" s="251"/>
      <c r="PKP201" s="251"/>
      <c r="PKQ201" s="251"/>
      <c r="PKR201" s="251"/>
      <c r="PKS201" s="251"/>
      <c r="PKT201" s="251"/>
      <c r="PKU201" s="251"/>
      <c r="PKV201" s="251"/>
      <c r="PKW201" s="251"/>
      <c r="PKX201" s="251"/>
      <c r="PKY201" s="251"/>
      <c r="PKZ201" s="251"/>
      <c r="PLA201" s="251"/>
      <c r="PLB201" s="251"/>
      <c r="PLC201" s="251"/>
      <c r="PLD201" s="251"/>
      <c r="PLE201" s="251"/>
      <c r="PLF201" s="251"/>
      <c r="PLG201" s="251"/>
      <c r="PLH201" s="251"/>
      <c r="PLI201" s="251"/>
      <c r="PLJ201" s="251"/>
      <c r="PLK201" s="251"/>
      <c r="PLL201" s="251"/>
      <c r="PLM201" s="251"/>
      <c r="PLN201" s="251"/>
      <c r="PLO201" s="251"/>
      <c r="PLP201" s="251"/>
      <c r="PLQ201" s="251"/>
      <c r="PLR201" s="251"/>
      <c r="PLS201" s="251"/>
      <c r="PLT201" s="251"/>
      <c r="PLU201" s="251"/>
      <c r="PLV201" s="251"/>
      <c r="PLW201" s="251"/>
      <c r="PLX201" s="251"/>
      <c r="PLY201" s="251"/>
      <c r="PLZ201" s="251"/>
      <c r="PMA201" s="251"/>
      <c r="PMB201" s="251"/>
      <c r="PMC201" s="251"/>
      <c r="PMD201" s="251"/>
      <c r="PME201" s="251"/>
      <c r="PMF201" s="251"/>
      <c r="PMG201" s="251"/>
      <c r="PMH201" s="251"/>
      <c r="PMI201" s="251"/>
      <c r="PMJ201" s="251"/>
      <c r="PMK201" s="251"/>
      <c r="PML201" s="251"/>
      <c r="PMM201" s="251"/>
      <c r="PMN201" s="251"/>
      <c r="PMO201" s="251"/>
      <c r="PMP201" s="251"/>
      <c r="PMQ201" s="251"/>
      <c r="PMR201" s="251"/>
      <c r="PMS201" s="251"/>
      <c r="PMT201" s="251"/>
      <c r="PMU201" s="251"/>
      <c r="PMV201" s="251"/>
      <c r="PMW201" s="251"/>
      <c r="PMX201" s="251"/>
      <c r="PMY201" s="251"/>
      <c r="PMZ201" s="251"/>
      <c r="PNA201" s="251"/>
      <c r="PNB201" s="251"/>
      <c r="PNC201" s="251"/>
      <c r="PND201" s="251"/>
      <c r="PNE201" s="251"/>
      <c r="PNF201" s="251"/>
      <c r="PNG201" s="251"/>
      <c r="PNH201" s="251"/>
      <c r="PNI201" s="251"/>
      <c r="PNJ201" s="251"/>
      <c r="PNK201" s="251"/>
      <c r="PNL201" s="251"/>
      <c r="PNM201" s="251"/>
      <c r="PNN201" s="251"/>
      <c r="PNO201" s="251"/>
      <c r="PNP201" s="251"/>
      <c r="PNQ201" s="251"/>
      <c r="PNR201" s="251"/>
      <c r="PNS201" s="251"/>
      <c r="PNT201" s="251"/>
      <c r="PNU201" s="251"/>
      <c r="PNV201" s="251"/>
      <c r="PNW201" s="251"/>
      <c r="PNX201" s="251"/>
      <c r="PNY201" s="251"/>
      <c r="PNZ201" s="251"/>
      <c r="POA201" s="251"/>
      <c r="POB201" s="251"/>
      <c r="POC201" s="251"/>
      <c r="POD201" s="251"/>
      <c r="POE201" s="251"/>
      <c r="POF201" s="251"/>
      <c r="POG201" s="251"/>
      <c r="POH201" s="251"/>
      <c r="POI201" s="251"/>
      <c r="POJ201" s="251"/>
      <c r="POK201" s="251"/>
      <c r="POL201" s="251"/>
      <c r="POM201" s="251"/>
      <c r="PON201" s="251"/>
      <c r="POO201" s="251"/>
      <c r="POP201" s="251"/>
      <c r="POQ201" s="251"/>
      <c r="POR201" s="251"/>
      <c r="POS201" s="251"/>
      <c r="POT201" s="251"/>
      <c r="POU201" s="251"/>
      <c r="POV201" s="251"/>
      <c r="POW201" s="251"/>
      <c r="POX201" s="251"/>
      <c r="POY201" s="251"/>
      <c r="POZ201" s="251"/>
      <c r="PPA201" s="251"/>
      <c r="PPB201" s="251"/>
      <c r="PPC201" s="251"/>
      <c r="PPD201" s="251"/>
      <c r="PPE201" s="251"/>
      <c r="PPF201" s="251"/>
      <c r="PPG201" s="251"/>
      <c r="PPH201" s="251"/>
      <c r="PPI201" s="251"/>
      <c r="PPJ201" s="251"/>
      <c r="PPK201" s="251"/>
      <c r="PPL201" s="251"/>
      <c r="PPM201" s="251"/>
      <c r="PPN201" s="251"/>
      <c r="PPO201" s="251"/>
      <c r="PPP201" s="251"/>
      <c r="PPQ201" s="251"/>
      <c r="PPR201" s="251"/>
      <c r="PPS201" s="251"/>
      <c r="PPT201" s="251"/>
      <c r="PPU201" s="251"/>
      <c r="PPV201" s="251"/>
      <c r="PPW201" s="251"/>
      <c r="PPX201" s="251"/>
      <c r="PPY201" s="251"/>
      <c r="PPZ201" s="251"/>
      <c r="PQA201" s="251"/>
      <c r="PQB201" s="251"/>
      <c r="PQC201" s="251"/>
      <c r="PQD201" s="251"/>
      <c r="PQE201" s="251"/>
      <c r="PQF201" s="251"/>
      <c r="PQG201" s="251"/>
      <c r="PQH201" s="251"/>
      <c r="PQI201" s="251"/>
      <c r="PQJ201" s="251"/>
      <c r="PQK201" s="251"/>
      <c r="PQL201" s="251"/>
      <c r="PQM201" s="251"/>
      <c r="PQN201" s="251"/>
      <c r="PQO201" s="251"/>
      <c r="PQP201" s="251"/>
      <c r="PQQ201" s="251"/>
      <c r="PQR201" s="251"/>
      <c r="PQS201" s="251"/>
      <c r="PQT201" s="251"/>
      <c r="PQU201" s="251"/>
      <c r="PQV201" s="251"/>
      <c r="PQW201" s="251"/>
      <c r="PQX201" s="251"/>
      <c r="PQY201" s="251"/>
      <c r="PQZ201" s="251"/>
      <c r="PRA201" s="251"/>
      <c r="PRB201" s="251"/>
      <c r="PRC201" s="251"/>
      <c r="PRD201" s="251"/>
      <c r="PRE201" s="251"/>
      <c r="PRF201" s="251"/>
      <c r="PRG201" s="251"/>
      <c r="PRH201" s="251"/>
      <c r="PRI201" s="251"/>
      <c r="PRJ201" s="251"/>
      <c r="PRK201" s="251"/>
      <c r="PRL201" s="251"/>
      <c r="PRM201" s="251"/>
      <c r="PRN201" s="251"/>
      <c r="PRO201" s="251"/>
      <c r="PRP201" s="251"/>
      <c r="PRQ201" s="251"/>
      <c r="PRR201" s="251"/>
      <c r="PRS201" s="251"/>
      <c r="PRT201" s="251"/>
      <c r="PRU201" s="251"/>
      <c r="PRV201" s="251"/>
      <c r="PRW201" s="251"/>
      <c r="PRX201" s="251"/>
      <c r="PRY201" s="251"/>
      <c r="PRZ201" s="251"/>
      <c r="PSA201" s="251"/>
      <c r="PSB201" s="251"/>
      <c r="PSC201" s="251"/>
      <c r="PSD201" s="251"/>
      <c r="PSE201" s="251"/>
      <c r="PSF201" s="251"/>
      <c r="PSG201" s="251"/>
      <c r="PSH201" s="251"/>
      <c r="PSI201" s="251"/>
      <c r="PSJ201" s="251"/>
      <c r="PSK201" s="251"/>
      <c r="PSL201" s="251"/>
      <c r="PSM201" s="251"/>
      <c r="PSN201" s="251"/>
      <c r="PSO201" s="251"/>
      <c r="PSP201" s="251"/>
      <c r="PSQ201" s="251"/>
      <c r="PSR201" s="251"/>
      <c r="PSS201" s="251"/>
      <c r="PST201" s="251"/>
      <c r="PSU201" s="251"/>
      <c r="PSV201" s="251"/>
      <c r="PSW201" s="251"/>
      <c r="PSX201" s="251"/>
      <c r="PSY201" s="251"/>
      <c r="PSZ201" s="251"/>
      <c r="PTA201" s="251"/>
      <c r="PTB201" s="251"/>
      <c r="PTC201" s="251"/>
      <c r="PTD201" s="251"/>
      <c r="PTE201" s="251"/>
      <c r="PTF201" s="251"/>
      <c r="PTG201" s="251"/>
      <c r="PTH201" s="251"/>
      <c r="PTI201" s="251"/>
      <c r="PTJ201" s="251"/>
      <c r="PTK201" s="251"/>
      <c r="PTL201" s="251"/>
      <c r="PTM201" s="251"/>
      <c r="PTN201" s="251"/>
      <c r="PTO201" s="251"/>
      <c r="PTP201" s="251"/>
      <c r="PTQ201" s="251"/>
      <c r="PTR201" s="251"/>
      <c r="PTS201" s="251"/>
      <c r="PTT201" s="251"/>
      <c r="PTU201" s="251"/>
      <c r="PTV201" s="251"/>
      <c r="PTW201" s="251"/>
      <c r="PTX201" s="251"/>
      <c r="PTY201" s="251"/>
      <c r="PTZ201" s="251"/>
      <c r="PUA201" s="251"/>
      <c r="PUB201" s="251"/>
      <c r="PUC201" s="251"/>
      <c r="PUD201" s="251"/>
      <c r="PUE201" s="251"/>
      <c r="PUF201" s="251"/>
      <c r="PUG201" s="251"/>
      <c r="PUH201" s="251"/>
      <c r="PUI201" s="251"/>
      <c r="PUJ201" s="251"/>
      <c r="PUK201" s="251"/>
      <c r="PUL201" s="251"/>
      <c r="PUM201" s="251"/>
      <c r="PUN201" s="251"/>
      <c r="PUO201" s="251"/>
      <c r="PUP201" s="251"/>
      <c r="PUQ201" s="251"/>
      <c r="PUR201" s="251"/>
      <c r="PUS201" s="251"/>
      <c r="PUT201" s="251"/>
      <c r="PUU201" s="251"/>
      <c r="PUV201" s="251"/>
      <c r="PUW201" s="251"/>
      <c r="PUX201" s="251"/>
      <c r="PUY201" s="251"/>
      <c r="PUZ201" s="251"/>
      <c r="PVA201" s="251"/>
      <c r="PVB201" s="251"/>
      <c r="PVC201" s="251"/>
      <c r="PVD201" s="251"/>
      <c r="PVE201" s="251"/>
      <c r="PVF201" s="251"/>
      <c r="PVG201" s="251"/>
      <c r="PVH201" s="251"/>
      <c r="PVI201" s="251"/>
      <c r="PVJ201" s="251"/>
      <c r="PVK201" s="251"/>
      <c r="PVL201" s="251"/>
      <c r="PVM201" s="251"/>
      <c r="PVN201" s="251"/>
      <c r="PVO201" s="251"/>
      <c r="PVP201" s="251"/>
      <c r="PVQ201" s="251"/>
      <c r="PVR201" s="251"/>
      <c r="PVS201" s="251"/>
      <c r="PVT201" s="251"/>
      <c r="PVU201" s="251"/>
      <c r="PVV201" s="251"/>
      <c r="PVW201" s="251"/>
      <c r="PVX201" s="251"/>
      <c r="PVY201" s="251"/>
      <c r="PVZ201" s="251"/>
      <c r="PWA201" s="251"/>
      <c r="PWB201" s="251"/>
      <c r="PWC201" s="251"/>
      <c r="PWD201" s="251"/>
      <c r="PWE201" s="251"/>
      <c r="PWF201" s="251"/>
      <c r="PWG201" s="251"/>
      <c r="PWH201" s="251"/>
      <c r="PWI201" s="251"/>
      <c r="PWJ201" s="251"/>
      <c r="PWK201" s="251"/>
      <c r="PWL201" s="251"/>
      <c r="PWM201" s="251"/>
      <c r="PWN201" s="251"/>
      <c r="PWO201" s="251"/>
      <c r="PWP201" s="251"/>
      <c r="PWQ201" s="251"/>
      <c r="PWR201" s="251"/>
      <c r="PWS201" s="251"/>
      <c r="PWT201" s="251"/>
      <c r="PWU201" s="251"/>
      <c r="PWV201" s="251"/>
      <c r="PWW201" s="251"/>
      <c r="PWX201" s="251"/>
      <c r="PWY201" s="251"/>
      <c r="PWZ201" s="251"/>
      <c r="PXA201" s="251"/>
      <c r="PXB201" s="251"/>
      <c r="PXC201" s="251"/>
      <c r="PXD201" s="251"/>
      <c r="PXE201" s="251"/>
      <c r="PXF201" s="251"/>
      <c r="PXG201" s="251"/>
      <c r="PXH201" s="251"/>
      <c r="PXI201" s="251"/>
      <c r="PXJ201" s="251"/>
      <c r="PXK201" s="251"/>
      <c r="PXL201" s="251"/>
      <c r="PXM201" s="251"/>
      <c r="PXN201" s="251"/>
      <c r="PXO201" s="251"/>
      <c r="PXP201" s="251"/>
      <c r="PXQ201" s="251"/>
      <c r="PXR201" s="251"/>
      <c r="PXS201" s="251"/>
      <c r="PXT201" s="251"/>
      <c r="PXU201" s="251"/>
      <c r="PXV201" s="251"/>
      <c r="PXW201" s="251"/>
      <c r="PXX201" s="251"/>
      <c r="PXY201" s="251"/>
      <c r="PXZ201" s="251"/>
      <c r="PYA201" s="251"/>
      <c r="PYB201" s="251"/>
      <c r="PYC201" s="251"/>
      <c r="PYD201" s="251"/>
      <c r="PYE201" s="251"/>
      <c r="PYF201" s="251"/>
      <c r="PYG201" s="251"/>
      <c r="PYH201" s="251"/>
      <c r="PYI201" s="251"/>
      <c r="PYJ201" s="251"/>
      <c r="PYK201" s="251"/>
      <c r="PYL201" s="251"/>
      <c r="PYM201" s="251"/>
      <c r="PYN201" s="251"/>
      <c r="PYO201" s="251"/>
      <c r="PYP201" s="251"/>
      <c r="PYQ201" s="251"/>
      <c r="PYR201" s="251"/>
      <c r="PYS201" s="251"/>
      <c r="PYT201" s="251"/>
      <c r="PYU201" s="251"/>
      <c r="PYV201" s="251"/>
      <c r="PYW201" s="251"/>
      <c r="PYX201" s="251"/>
      <c r="PYY201" s="251"/>
      <c r="PYZ201" s="251"/>
      <c r="PZA201" s="251"/>
      <c r="PZB201" s="251"/>
      <c r="PZC201" s="251"/>
      <c r="PZD201" s="251"/>
      <c r="PZE201" s="251"/>
      <c r="PZF201" s="251"/>
      <c r="PZG201" s="251"/>
      <c r="PZH201" s="251"/>
      <c r="PZI201" s="251"/>
      <c r="PZJ201" s="251"/>
      <c r="PZK201" s="251"/>
      <c r="PZL201" s="251"/>
      <c r="PZM201" s="251"/>
      <c r="PZN201" s="251"/>
      <c r="PZO201" s="251"/>
      <c r="PZP201" s="251"/>
      <c r="PZQ201" s="251"/>
      <c r="PZR201" s="251"/>
      <c r="PZS201" s="251"/>
      <c r="PZT201" s="251"/>
      <c r="PZU201" s="251"/>
      <c r="PZV201" s="251"/>
      <c r="PZW201" s="251"/>
      <c r="PZX201" s="251"/>
      <c r="PZY201" s="251"/>
      <c r="PZZ201" s="251"/>
      <c r="QAA201" s="251"/>
      <c r="QAB201" s="251"/>
      <c r="QAC201" s="251"/>
      <c r="QAD201" s="251"/>
      <c r="QAE201" s="251"/>
      <c r="QAF201" s="251"/>
      <c r="QAG201" s="251"/>
      <c r="QAH201" s="251"/>
      <c r="QAI201" s="251"/>
      <c r="QAJ201" s="251"/>
      <c r="QAK201" s="251"/>
      <c r="QAL201" s="251"/>
      <c r="QAM201" s="251"/>
      <c r="QAN201" s="251"/>
      <c r="QAO201" s="251"/>
      <c r="QAP201" s="251"/>
      <c r="QAQ201" s="251"/>
      <c r="QAR201" s="251"/>
      <c r="QAS201" s="251"/>
      <c r="QAT201" s="251"/>
      <c r="QAU201" s="251"/>
      <c r="QAV201" s="251"/>
      <c r="QAW201" s="251"/>
      <c r="QAX201" s="251"/>
      <c r="QAY201" s="251"/>
      <c r="QAZ201" s="251"/>
      <c r="QBA201" s="251"/>
      <c r="QBB201" s="251"/>
      <c r="QBC201" s="251"/>
      <c r="QBD201" s="251"/>
      <c r="QBE201" s="251"/>
      <c r="QBF201" s="251"/>
      <c r="QBG201" s="251"/>
      <c r="QBH201" s="251"/>
      <c r="QBI201" s="251"/>
      <c r="QBJ201" s="251"/>
      <c r="QBK201" s="251"/>
      <c r="QBL201" s="251"/>
      <c r="QBM201" s="251"/>
      <c r="QBN201" s="251"/>
      <c r="QBO201" s="251"/>
      <c r="QBP201" s="251"/>
      <c r="QBQ201" s="251"/>
      <c r="QBR201" s="251"/>
      <c r="QBS201" s="251"/>
      <c r="QBT201" s="251"/>
      <c r="QBU201" s="251"/>
      <c r="QBV201" s="251"/>
      <c r="QBW201" s="251"/>
      <c r="QBX201" s="251"/>
      <c r="QBY201" s="251"/>
      <c r="QBZ201" s="251"/>
      <c r="QCA201" s="251"/>
      <c r="QCB201" s="251"/>
      <c r="QCC201" s="251"/>
      <c r="QCD201" s="251"/>
      <c r="QCE201" s="251"/>
      <c r="QCF201" s="251"/>
      <c r="QCG201" s="251"/>
      <c r="QCH201" s="251"/>
      <c r="QCI201" s="251"/>
      <c r="QCJ201" s="251"/>
      <c r="QCK201" s="251"/>
      <c r="QCL201" s="251"/>
      <c r="QCM201" s="251"/>
      <c r="QCN201" s="251"/>
      <c r="QCO201" s="251"/>
      <c r="QCP201" s="251"/>
      <c r="QCQ201" s="251"/>
      <c r="QCR201" s="251"/>
      <c r="QCS201" s="251"/>
      <c r="QCT201" s="251"/>
      <c r="QCU201" s="251"/>
      <c r="QCV201" s="251"/>
      <c r="QCW201" s="251"/>
      <c r="QCX201" s="251"/>
      <c r="QCY201" s="251"/>
      <c r="QCZ201" s="251"/>
      <c r="QDA201" s="251"/>
      <c r="QDB201" s="251"/>
      <c r="QDC201" s="251"/>
      <c r="QDD201" s="251"/>
      <c r="QDE201" s="251"/>
      <c r="QDF201" s="251"/>
      <c r="QDG201" s="251"/>
      <c r="QDH201" s="251"/>
      <c r="QDI201" s="251"/>
      <c r="QDJ201" s="251"/>
      <c r="QDK201" s="251"/>
      <c r="QDL201" s="251"/>
      <c r="QDM201" s="251"/>
      <c r="QDN201" s="251"/>
      <c r="QDO201" s="251"/>
      <c r="QDP201" s="251"/>
      <c r="QDQ201" s="251"/>
      <c r="QDR201" s="251"/>
      <c r="QDS201" s="251"/>
      <c r="QDT201" s="251"/>
      <c r="QDU201" s="251"/>
      <c r="QDV201" s="251"/>
      <c r="QDW201" s="251"/>
      <c r="QDX201" s="251"/>
      <c r="QDY201" s="251"/>
      <c r="QDZ201" s="251"/>
      <c r="QEA201" s="251"/>
      <c r="QEB201" s="251"/>
      <c r="QEC201" s="251"/>
      <c r="QED201" s="251"/>
      <c r="QEE201" s="251"/>
      <c r="QEF201" s="251"/>
      <c r="QEG201" s="251"/>
      <c r="QEH201" s="251"/>
      <c r="QEI201" s="251"/>
      <c r="QEJ201" s="251"/>
      <c r="QEK201" s="251"/>
      <c r="QEL201" s="251"/>
      <c r="QEM201" s="251"/>
      <c r="QEN201" s="251"/>
      <c r="QEO201" s="251"/>
      <c r="QEP201" s="251"/>
      <c r="QEQ201" s="251"/>
      <c r="QER201" s="251"/>
      <c r="QES201" s="251"/>
      <c r="QET201" s="251"/>
      <c r="QEU201" s="251"/>
      <c r="QEV201" s="251"/>
      <c r="QEW201" s="251"/>
      <c r="QEX201" s="251"/>
      <c r="QEY201" s="251"/>
      <c r="QEZ201" s="251"/>
      <c r="QFA201" s="251"/>
      <c r="QFB201" s="251"/>
      <c r="QFC201" s="251"/>
      <c r="QFD201" s="251"/>
      <c r="QFE201" s="251"/>
      <c r="QFF201" s="251"/>
      <c r="QFG201" s="251"/>
      <c r="QFH201" s="251"/>
      <c r="QFI201" s="251"/>
      <c r="QFJ201" s="251"/>
      <c r="QFK201" s="251"/>
      <c r="QFL201" s="251"/>
      <c r="QFM201" s="251"/>
      <c r="QFN201" s="251"/>
      <c r="QFO201" s="251"/>
      <c r="QFP201" s="251"/>
      <c r="QFQ201" s="251"/>
      <c r="QFR201" s="251"/>
      <c r="QFS201" s="251"/>
      <c r="QFT201" s="251"/>
      <c r="QFU201" s="251"/>
      <c r="QFV201" s="251"/>
      <c r="QFW201" s="251"/>
      <c r="QFX201" s="251"/>
      <c r="QFY201" s="251"/>
      <c r="QFZ201" s="251"/>
      <c r="QGA201" s="251"/>
      <c r="QGB201" s="251"/>
      <c r="QGC201" s="251"/>
      <c r="QGD201" s="251"/>
      <c r="QGE201" s="251"/>
      <c r="QGF201" s="251"/>
      <c r="QGG201" s="251"/>
      <c r="QGH201" s="251"/>
      <c r="QGI201" s="251"/>
      <c r="QGJ201" s="251"/>
      <c r="QGK201" s="251"/>
      <c r="QGL201" s="251"/>
      <c r="QGM201" s="251"/>
      <c r="QGN201" s="251"/>
      <c r="QGO201" s="251"/>
      <c r="QGP201" s="251"/>
      <c r="QGQ201" s="251"/>
      <c r="QGR201" s="251"/>
      <c r="QGS201" s="251"/>
      <c r="QGT201" s="251"/>
      <c r="QGU201" s="251"/>
      <c r="QGV201" s="251"/>
      <c r="QGW201" s="251"/>
      <c r="QGX201" s="251"/>
      <c r="QGY201" s="251"/>
      <c r="QGZ201" s="251"/>
      <c r="QHA201" s="251"/>
      <c r="QHB201" s="251"/>
      <c r="QHC201" s="251"/>
      <c r="QHD201" s="251"/>
      <c r="QHE201" s="251"/>
      <c r="QHF201" s="251"/>
      <c r="QHG201" s="251"/>
      <c r="QHH201" s="251"/>
      <c r="QHI201" s="251"/>
      <c r="QHJ201" s="251"/>
      <c r="QHK201" s="251"/>
      <c r="QHL201" s="251"/>
      <c r="QHM201" s="251"/>
      <c r="QHN201" s="251"/>
      <c r="QHO201" s="251"/>
      <c r="QHP201" s="251"/>
      <c r="QHQ201" s="251"/>
      <c r="QHR201" s="251"/>
      <c r="QHS201" s="251"/>
      <c r="QHT201" s="251"/>
      <c r="QHU201" s="251"/>
      <c r="QHV201" s="251"/>
      <c r="QHW201" s="251"/>
      <c r="QHX201" s="251"/>
      <c r="QHY201" s="251"/>
      <c r="QHZ201" s="251"/>
      <c r="QIA201" s="251"/>
      <c r="QIB201" s="251"/>
      <c r="QIC201" s="251"/>
      <c r="QID201" s="251"/>
      <c r="QIE201" s="251"/>
      <c r="QIF201" s="251"/>
      <c r="QIG201" s="251"/>
      <c r="QIH201" s="251"/>
      <c r="QII201" s="251"/>
      <c r="QIJ201" s="251"/>
      <c r="QIK201" s="251"/>
      <c r="QIL201" s="251"/>
      <c r="QIM201" s="251"/>
      <c r="QIN201" s="251"/>
      <c r="QIO201" s="251"/>
      <c r="QIP201" s="251"/>
      <c r="QIQ201" s="251"/>
      <c r="QIR201" s="251"/>
      <c r="QIS201" s="251"/>
      <c r="QIT201" s="251"/>
      <c r="QIU201" s="251"/>
      <c r="QIV201" s="251"/>
      <c r="QIW201" s="251"/>
      <c r="QIX201" s="251"/>
      <c r="QIY201" s="251"/>
      <c r="QIZ201" s="251"/>
      <c r="QJA201" s="251"/>
      <c r="QJB201" s="251"/>
      <c r="QJC201" s="251"/>
      <c r="QJD201" s="251"/>
      <c r="QJE201" s="251"/>
      <c r="QJF201" s="251"/>
      <c r="QJG201" s="251"/>
      <c r="QJH201" s="251"/>
      <c r="QJI201" s="251"/>
      <c r="QJJ201" s="251"/>
      <c r="QJK201" s="251"/>
      <c r="QJL201" s="251"/>
      <c r="QJM201" s="251"/>
      <c r="QJN201" s="251"/>
      <c r="QJO201" s="251"/>
      <c r="QJP201" s="251"/>
      <c r="QJQ201" s="251"/>
      <c r="QJR201" s="251"/>
      <c r="QJS201" s="251"/>
      <c r="QJT201" s="251"/>
      <c r="QJU201" s="251"/>
      <c r="QJV201" s="251"/>
      <c r="QJW201" s="251"/>
      <c r="QJX201" s="251"/>
      <c r="QJY201" s="251"/>
      <c r="QJZ201" s="251"/>
      <c r="QKA201" s="251"/>
      <c r="QKB201" s="251"/>
      <c r="QKC201" s="251"/>
      <c r="QKD201" s="251"/>
      <c r="QKE201" s="251"/>
      <c r="QKF201" s="251"/>
      <c r="QKG201" s="251"/>
      <c r="QKH201" s="251"/>
      <c r="QKI201" s="251"/>
      <c r="QKJ201" s="251"/>
      <c r="QKK201" s="251"/>
      <c r="QKL201" s="251"/>
      <c r="QKM201" s="251"/>
      <c r="QKN201" s="251"/>
      <c r="QKO201" s="251"/>
      <c r="QKP201" s="251"/>
      <c r="QKQ201" s="251"/>
      <c r="QKR201" s="251"/>
      <c r="QKS201" s="251"/>
      <c r="QKT201" s="251"/>
      <c r="QKU201" s="251"/>
      <c r="QKV201" s="251"/>
      <c r="QKW201" s="251"/>
      <c r="QKX201" s="251"/>
      <c r="QKY201" s="251"/>
      <c r="QKZ201" s="251"/>
      <c r="QLA201" s="251"/>
      <c r="QLB201" s="251"/>
      <c r="QLC201" s="251"/>
      <c r="QLD201" s="251"/>
      <c r="QLE201" s="251"/>
      <c r="QLF201" s="251"/>
      <c r="QLG201" s="251"/>
      <c r="QLH201" s="251"/>
      <c r="QLI201" s="251"/>
      <c r="QLJ201" s="251"/>
      <c r="QLK201" s="251"/>
      <c r="QLL201" s="251"/>
      <c r="QLM201" s="251"/>
      <c r="QLN201" s="251"/>
      <c r="QLO201" s="251"/>
      <c r="QLP201" s="251"/>
      <c r="QLQ201" s="251"/>
      <c r="QLR201" s="251"/>
      <c r="QLS201" s="251"/>
      <c r="QLT201" s="251"/>
      <c r="QLU201" s="251"/>
      <c r="QLV201" s="251"/>
      <c r="QLW201" s="251"/>
      <c r="QLX201" s="251"/>
      <c r="QLY201" s="251"/>
      <c r="QLZ201" s="251"/>
      <c r="QMA201" s="251"/>
      <c r="QMB201" s="251"/>
      <c r="QMC201" s="251"/>
      <c r="QMD201" s="251"/>
      <c r="QME201" s="251"/>
      <c r="QMF201" s="251"/>
      <c r="QMG201" s="251"/>
      <c r="QMH201" s="251"/>
      <c r="QMI201" s="251"/>
      <c r="QMJ201" s="251"/>
      <c r="QMK201" s="251"/>
      <c r="QML201" s="251"/>
      <c r="QMM201" s="251"/>
      <c r="QMN201" s="251"/>
      <c r="QMO201" s="251"/>
      <c r="QMP201" s="251"/>
      <c r="QMQ201" s="251"/>
      <c r="QMR201" s="251"/>
      <c r="QMS201" s="251"/>
      <c r="QMT201" s="251"/>
      <c r="QMU201" s="251"/>
      <c r="QMV201" s="251"/>
      <c r="QMW201" s="251"/>
      <c r="QMX201" s="251"/>
      <c r="QMY201" s="251"/>
      <c r="QMZ201" s="251"/>
      <c r="QNA201" s="251"/>
      <c r="QNB201" s="251"/>
      <c r="QNC201" s="251"/>
      <c r="QND201" s="251"/>
      <c r="QNE201" s="251"/>
      <c r="QNF201" s="251"/>
      <c r="QNG201" s="251"/>
      <c r="QNH201" s="251"/>
      <c r="QNI201" s="251"/>
      <c r="QNJ201" s="251"/>
      <c r="QNK201" s="251"/>
      <c r="QNL201" s="251"/>
      <c r="QNM201" s="251"/>
      <c r="QNN201" s="251"/>
      <c r="QNO201" s="251"/>
      <c r="QNP201" s="251"/>
      <c r="QNQ201" s="251"/>
      <c r="QNR201" s="251"/>
      <c r="QNS201" s="251"/>
      <c r="QNT201" s="251"/>
      <c r="QNU201" s="251"/>
      <c r="QNV201" s="251"/>
      <c r="QNW201" s="251"/>
      <c r="QNX201" s="251"/>
      <c r="QNY201" s="251"/>
      <c r="QNZ201" s="251"/>
      <c r="QOA201" s="251"/>
      <c r="QOB201" s="251"/>
      <c r="QOC201" s="251"/>
      <c r="QOD201" s="251"/>
      <c r="QOE201" s="251"/>
      <c r="QOF201" s="251"/>
      <c r="QOG201" s="251"/>
      <c r="QOH201" s="251"/>
      <c r="QOI201" s="251"/>
      <c r="QOJ201" s="251"/>
      <c r="QOK201" s="251"/>
      <c r="QOL201" s="251"/>
      <c r="QOM201" s="251"/>
      <c r="QON201" s="251"/>
      <c r="QOO201" s="251"/>
      <c r="QOP201" s="251"/>
      <c r="QOQ201" s="251"/>
      <c r="QOR201" s="251"/>
      <c r="QOS201" s="251"/>
      <c r="QOT201" s="251"/>
      <c r="QOU201" s="251"/>
      <c r="QOV201" s="251"/>
      <c r="QOW201" s="251"/>
      <c r="QOX201" s="251"/>
      <c r="QOY201" s="251"/>
      <c r="QOZ201" s="251"/>
      <c r="QPA201" s="251"/>
      <c r="QPB201" s="251"/>
      <c r="QPC201" s="251"/>
      <c r="QPD201" s="251"/>
      <c r="QPE201" s="251"/>
      <c r="QPF201" s="251"/>
      <c r="QPG201" s="251"/>
      <c r="QPH201" s="251"/>
      <c r="QPI201" s="251"/>
      <c r="QPJ201" s="251"/>
      <c r="QPK201" s="251"/>
      <c r="QPL201" s="251"/>
      <c r="QPM201" s="251"/>
      <c r="QPN201" s="251"/>
      <c r="QPO201" s="251"/>
      <c r="QPP201" s="251"/>
      <c r="QPQ201" s="251"/>
      <c r="QPR201" s="251"/>
      <c r="QPS201" s="251"/>
      <c r="QPT201" s="251"/>
      <c r="QPU201" s="251"/>
      <c r="QPV201" s="251"/>
      <c r="QPW201" s="251"/>
      <c r="QPX201" s="251"/>
      <c r="QPY201" s="251"/>
      <c r="QPZ201" s="251"/>
      <c r="QQA201" s="251"/>
      <c r="QQB201" s="251"/>
      <c r="QQC201" s="251"/>
      <c r="QQD201" s="251"/>
      <c r="QQE201" s="251"/>
      <c r="QQF201" s="251"/>
      <c r="QQG201" s="251"/>
      <c r="QQH201" s="251"/>
      <c r="QQI201" s="251"/>
      <c r="QQJ201" s="251"/>
      <c r="QQK201" s="251"/>
      <c r="QQL201" s="251"/>
      <c r="QQM201" s="251"/>
      <c r="QQN201" s="251"/>
      <c r="QQO201" s="251"/>
      <c r="QQP201" s="251"/>
      <c r="QQQ201" s="251"/>
      <c r="QQR201" s="251"/>
      <c r="QQS201" s="251"/>
      <c r="QQT201" s="251"/>
      <c r="QQU201" s="251"/>
      <c r="QQV201" s="251"/>
      <c r="QQW201" s="251"/>
      <c r="QQX201" s="251"/>
      <c r="QQY201" s="251"/>
      <c r="QQZ201" s="251"/>
      <c r="QRA201" s="251"/>
      <c r="QRB201" s="251"/>
      <c r="QRC201" s="251"/>
      <c r="QRD201" s="251"/>
      <c r="QRE201" s="251"/>
      <c r="QRF201" s="251"/>
      <c r="QRG201" s="251"/>
      <c r="QRH201" s="251"/>
      <c r="QRI201" s="251"/>
      <c r="QRJ201" s="251"/>
      <c r="QRK201" s="251"/>
      <c r="QRL201" s="251"/>
      <c r="QRM201" s="251"/>
      <c r="QRN201" s="251"/>
      <c r="QRO201" s="251"/>
      <c r="QRP201" s="251"/>
      <c r="QRQ201" s="251"/>
      <c r="QRR201" s="251"/>
      <c r="QRS201" s="251"/>
      <c r="QRT201" s="251"/>
      <c r="QRU201" s="251"/>
      <c r="QRV201" s="251"/>
      <c r="QRW201" s="251"/>
      <c r="QRX201" s="251"/>
      <c r="QRY201" s="251"/>
      <c r="QRZ201" s="251"/>
      <c r="QSA201" s="251"/>
      <c r="QSB201" s="251"/>
      <c r="QSC201" s="251"/>
      <c r="QSD201" s="251"/>
      <c r="QSE201" s="251"/>
      <c r="QSF201" s="251"/>
      <c r="QSG201" s="251"/>
      <c r="QSH201" s="251"/>
      <c r="QSI201" s="251"/>
      <c r="QSJ201" s="251"/>
      <c r="QSK201" s="251"/>
      <c r="QSL201" s="251"/>
      <c r="QSM201" s="251"/>
      <c r="QSN201" s="251"/>
      <c r="QSO201" s="251"/>
      <c r="QSP201" s="251"/>
      <c r="QSQ201" s="251"/>
      <c r="QSR201" s="251"/>
      <c r="QSS201" s="251"/>
      <c r="QST201" s="251"/>
      <c r="QSU201" s="251"/>
      <c r="QSV201" s="251"/>
      <c r="QSW201" s="251"/>
      <c r="QSX201" s="251"/>
      <c r="QSY201" s="251"/>
      <c r="QSZ201" s="251"/>
      <c r="QTA201" s="251"/>
      <c r="QTB201" s="251"/>
      <c r="QTC201" s="251"/>
      <c r="QTD201" s="251"/>
      <c r="QTE201" s="251"/>
      <c r="QTF201" s="251"/>
      <c r="QTG201" s="251"/>
      <c r="QTH201" s="251"/>
      <c r="QTI201" s="251"/>
      <c r="QTJ201" s="251"/>
      <c r="QTK201" s="251"/>
      <c r="QTL201" s="251"/>
      <c r="QTM201" s="251"/>
      <c r="QTN201" s="251"/>
      <c r="QTO201" s="251"/>
      <c r="QTP201" s="251"/>
      <c r="QTQ201" s="251"/>
      <c r="QTR201" s="251"/>
      <c r="QTS201" s="251"/>
      <c r="QTT201" s="251"/>
      <c r="QTU201" s="251"/>
      <c r="QTV201" s="251"/>
      <c r="QTW201" s="251"/>
      <c r="QTX201" s="251"/>
      <c r="QTY201" s="251"/>
      <c r="QTZ201" s="251"/>
      <c r="QUA201" s="251"/>
      <c r="QUB201" s="251"/>
      <c r="QUC201" s="251"/>
      <c r="QUD201" s="251"/>
      <c r="QUE201" s="251"/>
      <c r="QUF201" s="251"/>
      <c r="QUG201" s="251"/>
      <c r="QUH201" s="251"/>
      <c r="QUI201" s="251"/>
      <c r="QUJ201" s="251"/>
      <c r="QUK201" s="251"/>
      <c r="QUL201" s="251"/>
      <c r="QUM201" s="251"/>
      <c r="QUN201" s="251"/>
      <c r="QUO201" s="251"/>
      <c r="QUP201" s="251"/>
      <c r="QUQ201" s="251"/>
      <c r="QUR201" s="251"/>
      <c r="QUS201" s="251"/>
      <c r="QUT201" s="251"/>
      <c r="QUU201" s="251"/>
      <c r="QUV201" s="251"/>
      <c r="QUW201" s="251"/>
      <c r="QUX201" s="251"/>
      <c r="QUY201" s="251"/>
      <c r="QUZ201" s="251"/>
      <c r="QVA201" s="251"/>
      <c r="QVB201" s="251"/>
      <c r="QVC201" s="251"/>
      <c r="QVD201" s="251"/>
      <c r="QVE201" s="251"/>
      <c r="QVF201" s="251"/>
      <c r="QVG201" s="251"/>
      <c r="QVH201" s="251"/>
      <c r="QVI201" s="251"/>
      <c r="QVJ201" s="251"/>
      <c r="QVK201" s="251"/>
      <c r="QVL201" s="251"/>
      <c r="QVM201" s="251"/>
      <c r="QVN201" s="251"/>
      <c r="QVO201" s="251"/>
      <c r="QVP201" s="251"/>
      <c r="QVQ201" s="251"/>
      <c r="QVR201" s="251"/>
      <c r="QVS201" s="251"/>
      <c r="QVT201" s="251"/>
      <c r="QVU201" s="251"/>
      <c r="QVV201" s="251"/>
      <c r="QVW201" s="251"/>
      <c r="QVX201" s="251"/>
      <c r="QVY201" s="251"/>
      <c r="QVZ201" s="251"/>
      <c r="QWA201" s="251"/>
      <c r="QWB201" s="251"/>
      <c r="QWC201" s="251"/>
      <c r="QWD201" s="251"/>
      <c r="QWE201" s="251"/>
      <c r="QWF201" s="251"/>
      <c r="QWG201" s="251"/>
      <c r="QWH201" s="251"/>
      <c r="QWI201" s="251"/>
      <c r="QWJ201" s="251"/>
      <c r="QWK201" s="251"/>
      <c r="QWL201" s="251"/>
      <c r="QWM201" s="251"/>
      <c r="QWN201" s="251"/>
      <c r="QWO201" s="251"/>
      <c r="QWP201" s="251"/>
      <c r="QWQ201" s="251"/>
      <c r="QWR201" s="251"/>
      <c r="QWS201" s="251"/>
      <c r="QWT201" s="251"/>
      <c r="QWU201" s="251"/>
      <c r="QWV201" s="251"/>
      <c r="QWW201" s="251"/>
      <c r="QWX201" s="251"/>
      <c r="QWY201" s="251"/>
      <c r="QWZ201" s="251"/>
      <c r="QXA201" s="251"/>
      <c r="QXB201" s="251"/>
      <c r="QXC201" s="251"/>
      <c r="QXD201" s="251"/>
      <c r="QXE201" s="251"/>
      <c r="QXF201" s="251"/>
      <c r="QXG201" s="251"/>
      <c r="QXH201" s="251"/>
      <c r="QXI201" s="251"/>
      <c r="QXJ201" s="251"/>
      <c r="QXK201" s="251"/>
      <c r="QXL201" s="251"/>
      <c r="QXM201" s="251"/>
      <c r="QXN201" s="251"/>
      <c r="QXO201" s="251"/>
      <c r="QXP201" s="251"/>
      <c r="QXQ201" s="251"/>
      <c r="QXR201" s="251"/>
      <c r="QXS201" s="251"/>
      <c r="QXT201" s="251"/>
      <c r="QXU201" s="251"/>
      <c r="QXV201" s="251"/>
      <c r="QXW201" s="251"/>
      <c r="QXX201" s="251"/>
      <c r="QXY201" s="251"/>
      <c r="QXZ201" s="251"/>
      <c r="QYA201" s="251"/>
      <c r="QYB201" s="251"/>
      <c r="QYC201" s="251"/>
      <c r="QYD201" s="251"/>
      <c r="QYE201" s="251"/>
      <c r="QYF201" s="251"/>
      <c r="QYG201" s="251"/>
      <c r="QYH201" s="251"/>
      <c r="QYI201" s="251"/>
      <c r="QYJ201" s="251"/>
      <c r="QYK201" s="251"/>
      <c r="QYL201" s="251"/>
      <c r="QYM201" s="251"/>
      <c r="QYN201" s="251"/>
      <c r="QYO201" s="251"/>
      <c r="QYP201" s="251"/>
      <c r="QYQ201" s="251"/>
      <c r="QYR201" s="251"/>
      <c r="QYS201" s="251"/>
      <c r="QYT201" s="251"/>
      <c r="QYU201" s="251"/>
      <c r="QYV201" s="251"/>
      <c r="QYW201" s="251"/>
      <c r="QYX201" s="251"/>
      <c r="QYY201" s="251"/>
      <c r="QYZ201" s="251"/>
      <c r="QZA201" s="251"/>
      <c r="QZB201" s="251"/>
      <c r="QZC201" s="251"/>
      <c r="QZD201" s="251"/>
      <c r="QZE201" s="251"/>
      <c r="QZF201" s="251"/>
      <c r="QZG201" s="251"/>
      <c r="QZH201" s="251"/>
      <c r="QZI201" s="251"/>
      <c r="QZJ201" s="251"/>
      <c r="QZK201" s="251"/>
      <c r="QZL201" s="251"/>
      <c r="QZM201" s="251"/>
      <c r="QZN201" s="251"/>
      <c r="QZO201" s="251"/>
      <c r="QZP201" s="251"/>
      <c r="QZQ201" s="251"/>
      <c r="QZR201" s="251"/>
      <c r="QZS201" s="251"/>
      <c r="QZT201" s="251"/>
      <c r="QZU201" s="251"/>
      <c r="QZV201" s="251"/>
      <c r="QZW201" s="251"/>
      <c r="QZX201" s="251"/>
      <c r="QZY201" s="251"/>
      <c r="QZZ201" s="251"/>
      <c r="RAA201" s="251"/>
      <c r="RAB201" s="251"/>
      <c r="RAC201" s="251"/>
      <c r="RAD201" s="251"/>
      <c r="RAE201" s="251"/>
      <c r="RAF201" s="251"/>
      <c r="RAG201" s="251"/>
      <c r="RAH201" s="251"/>
      <c r="RAI201" s="251"/>
      <c r="RAJ201" s="251"/>
      <c r="RAK201" s="251"/>
      <c r="RAL201" s="251"/>
      <c r="RAM201" s="251"/>
      <c r="RAN201" s="251"/>
      <c r="RAO201" s="251"/>
      <c r="RAP201" s="251"/>
      <c r="RAQ201" s="251"/>
      <c r="RAR201" s="251"/>
      <c r="RAS201" s="251"/>
      <c r="RAT201" s="251"/>
      <c r="RAU201" s="251"/>
      <c r="RAV201" s="251"/>
      <c r="RAW201" s="251"/>
      <c r="RAX201" s="251"/>
      <c r="RAY201" s="251"/>
      <c r="RAZ201" s="251"/>
      <c r="RBA201" s="251"/>
      <c r="RBB201" s="251"/>
      <c r="RBC201" s="251"/>
      <c r="RBD201" s="251"/>
      <c r="RBE201" s="251"/>
      <c r="RBF201" s="251"/>
      <c r="RBG201" s="251"/>
      <c r="RBH201" s="251"/>
      <c r="RBI201" s="251"/>
      <c r="RBJ201" s="251"/>
      <c r="RBK201" s="251"/>
      <c r="RBL201" s="251"/>
      <c r="RBM201" s="251"/>
      <c r="RBN201" s="251"/>
      <c r="RBO201" s="251"/>
      <c r="RBP201" s="251"/>
      <c r="RBQ201" s="251"/>
      <c r="RBR201" s="251"/>
      <c r="RBS201" s="251"/>
      <c r="RBT201" s="251"/>
      <c r="RBU201" s="251"/>
      <c r="RBV201" s="251"/>
      <c r="RBW201" s="251"/>
      <c r="RBX201" s="251"/>
      <c r="RBY201" s="251"/>
      <c r="RBZ201" s="251"/>
      <c r="RCA201" s="251"/>
      <c r="RCB201" s="251"/>
      <c r="RCC201" s="251"/>
      <c r="RCD201" s="251"/>
      <c r="RCE201" s="251"/>
      <c r="RCF201" s="251"/>
      <c r="RCG201" s="251"/>
      <c r="RCH201" s="251"/>
      <c r="RCI201" s="251"/>
      <c r="RCJ201" s="251"/>
      <c r="RCK201" s="251"/>
      <c r="RCL201" s="251"/>
      <c r="RCM201" s="251"/>
      <c r="RCN201" s="251"/>
      <c r="RCO201" s="251"/>
      <c r="RCP201" s="251"/>
      <c r="RCQ201" s="251"/>
      <c r="RCR201" s="251"/>
      <c r="RCS201" s="251"/>
      <c r="RCT201" s="251"/>
      <c r="RCU201" s="251"/>
      <c r="RCV201" s="251"/>
      <c r="RCW201" s="251"/>
      <c r="RCX201" s="251"/>
      <c r="RCY201" s="251"/>
      <c r="RCZ201" s="251"/>
      <c r="RDA201" s="251"/>
      <c r="RDB201" s="251"/>
      <c r="RDC201" s="251"/>
      <c r="RDD201" s="251"/>
      <c r="RDE201" s="251"/>
      <c r="RDF201" s="251"/>
      <c r="RDG201" s="251"/>
      <c r="RDH201" s="251"/>
      <c r="RDI201" s="251"/>
      <c r="RDJ201" s="251"/>
      <c r="RDK201" s="251"/>
      <c r="RDL201" s="251"/>
      <c r="RDM201" s="251"/>
      <c r="RDN201" s="251"/>
      <c r="RDO201" s="251"/>
      <c r="RDP201" s="251"/>
      <c r="RDQ201" s="251"/>
      <c r="RDR201" s="251"/>
      <c r="RDS201" s="251"/>
      <c r="RDT201" s="251"/>
      <c r="RDU201" s="251"/>
      <c r="RDV201" s="251"/>
      <c r="RDW201" s="251"/>
      <c r="RDX201" s="251"/>
      <c r="RDY201" s="251"/>
      <c r="RDZ201" s="251"/>
      <c r="REA201" s="251"/>
      <c r="REB201" s="251"/>
      <c r="REC201" s="251"/>
      <c r="RED201" s="251"/>
      <c r="REE201" s="251"/>
      <c r="REF201" s="251"/>
      <c r="REG201" s="251"/>
      <c r="REH201" s="251"/>
      <c r="REI201" s="251"/>
      <c r="REJ201" s="251"/>
      <c r="REK201" s="251"/>
      <c r="REL201" s="251"/>
      <c r="REM201" s="251"/>
      <c r="REN201" s="251"/>
      <c r="REO201" s="251"/>
      <c r="REP201" s="251"/>
      <c r="REQ201" s="251"/>
      <c r="RER201" s="251"/>
      <c r="RES201" s="251"/>
      <c r="RET201" s="251"/>
      <c r="REU201" s="251"/>
      <c r="REV201" s="251"/>
      <c r="REW201" s="251"/>
      <c r="REX201" s="251"/>
      <c r="REY201" s="251"/>
      <c r="REZ201" s="251"/>
      <c r="RFA201" s="251"/>
      <c r="RFB201" s="251"/>
      <c r="RFC201" s="251"/>
      <c r="RFD201" s="251"/>
      <c r="RFE201" s="251"/>
      <c r="RFF201" s="251"/>
      <c r="RFG201" s="251"/>
      <c r="RFH201" s="251"/>
      <c r="RFI201" s="251"/>
      <c r="RFJ201" s="251"/>
      <c r="RFK201" s="251"/>
      <c r="RFL201" s="251"/>
      <c r="RFM201" s="251"/>
      <c r="RFN201" s="251"/>
      <c r="RFO201" s="251"/>
      <c r="RFP201" s="251"/>
      <c r="RFQ201" s="251"/>
      <c r="RFR201" s="251"/>
      <c r="RFS201" s="251"/>
      <c r="RFT201" s="251"/>
      <c r="RFU201" s="251"/>
      <c r="RFV201" s="251"/>
      <c r="RFW201" s="251"/>
      <c r="RFX201" s="251"/>
      <c r="RFY201" s="251"/>
      <c r="RFZ201" s="251"/>
      <c r="RGA201" s="251"/>
      <c r="RGB201" s="251"/>
      <c r="RGC201" s="251"/>
      <c r="RGD201" s="251"/>
      <c r="RGE201" s="251"/>
      <c r="RGF201" s="251"/>
      <c r="RGG201" s="251"/>
      <c r="RGH201" s="251"/>
      <c r="RGI201" s="251"/>
      <c r="RGJ201" s="251"/>
      <c r="RGK201" s="251"/>
      <c r="RGL201" s="251"/>
      <c r="RGM201" s="251"/>
      <c r="RGN201" s="251"/>
      <c r="RGO201" s="251"/>
      <c r="RGP201" s="251"/>
      <c r="RGQ201" s="251"/>
      <c r="RGR201" s="251"/>
      <c r="RGS201" s="251"/>
      <c r="RGT201" s="251"/>
      <c r="RGU201" s="251"/>
      <c r="RGV201" s="251"/>
      <c r="RGW201" s="251"/>
      <c r="RGX201" s="251"/>
      <c r="RGY201" s="251"/>
      <c r="RGZ201" s="251"/>
      <c r="RHA201" s="251"/>
      <c r="RHB201" s="251"/>
      <c r="RHC201" s="251"/>
      <c r="RHD201" s="251"/>
      <c r="RHE201" s="251"/>
      <c r="RHF201" s="251"/>
      <c r="RHG201" s="251"/>
      <c r="RHH201" s="251"/>
      <c r="RHI201" s="251"/>
      <c r="RHJ201" s="251"/>
      <c r="RHK201" s="251"/>
      <c r="RHL201" s="251"/>
      <c r="RHM201" s="251"/>
      <c r="RHN201" s="251"/>
      <c r="RHO201" s="251"/>
      <c r="RHP201" s="251"/>
      <c r="RHQ201" s="251"/>
      <c r="RHR201" s="251"/>
      <c r="RHS201" s="251"/>
      <c r="RHT201" s="251"/>
      <c r="RHU201" s="251"/>
      <c r="RHV201" s="251"/>
      <c r="RHW201" s="251"/>
      <c r="RHX201" s="251"/>
      <c r="RHY201" s="251"/>
      <c r="RHZ201" s="251"/>
      <c r="RIA201" s="251"/>
      <c r="RIB201" s="251"/>
      <c r="RIC201" s="251"/>
      <c r="RID201" s="251"/>
      <c r="RIE201" s="251"/>
      <c r="RIF201" s="251"/>
      <c r="RIG201" s="251"/>
      <c r="RIH201" s="251"/>
      <c r="RII201" s="251"/>
      <c r="RIJ201" s="251"/>
      <c r="RIK201" s="251"/>
      <c r="RIL201" s="251"/>
      <c r="RIM201" s="251"/>
      <c r="RIN201" s="251"/>
      <c r="RIO201" s="251"/>
      <c r="RIP201" s="251"/>
      <c r="RIQ201" s="251"/>
      <c r="RIR201" s="251"/>
      <c r="RIS201" s="251"/>
      <c r="RIT201" s="251"/>
      <c r="RIU201" s="251"/>
      <c r="RIV201" s="251"/>
      <c r="RIW201" s="251"/>
      <c r="RIX201" s="251"/>
      <c r="RIY201" s="251"/>
      <c r="RIZ201" s="251"/>
      <c r="RJA201" s="251"/>
      <c r="RJB201" s="251"/>
      <c r="RJC201" s="251"/>
      <c r="RJD201" s="251"/>
      <c r="RJE201" s="251"/>
      <c r="RJF201" s="251"/>
      <c r="RJG201" s="251"/>
      <c r="RJH201" s="251"/>
      <c r="RJI201" s="251"/>
      <c r="RJJ201" s="251"/>
      <c r="RJK201" s="251"/>
      <c r="RJL201" s="251"/>
      <c r="RJM201" s="251"/>
      <c r="RJN201" s="251"/>
      <c r="RJO201" s="251"/>
      <c r="RJP201" s="251"/>
      <c r="RJQ201" s="251"/>
      <c r="RJR201" s="251"/>
      <c r="RJS201" s="251"/>
      <c r="RJT201" s="251"/>
      <c r="RJU201" s="251"/>
      <c r="RJV201" s="251"/>
      <c r="RJW201" s="251"/>
      <c r="RJX201" s="251"/>
      <c r="RJY201" s="251"/>
      <c r="RJZ201" s="251"/>
      <c r="RKA201" s="251"/>
      <c r="RKB201" s="251"/>
      <c r="RKC201" s="251"/>
      <c r="RKD201" s="251"/>
      <c r="RKE201" s="251"/>
      <c r="RKF201" s="251"/>
      <c r="RKG201" s="251"/>
      <c r="RKH201" s="251"/>
      <c r="RKI201" s="251"/>
      <c r="RKJ201" s="251"/>
      <c r="RKK201" s="251"/>
      <c r="RKL201" s="251"/>
      <c r="RKM201" s="251"/>
      <c r="RKN201" s="251"/>
      <c r="RKO201" s="251"/>
      <c r="RKP201" s="251"/>
      <c r="RKQ201" s="251"/>
      <c r="RKR201" s="251"/>
      <c r="RKS201" s="251"/>
      <c r="RKT201" s="251"/>
      <c r="RKU201" s="251"/>
      <c r="RKV201" s="251"/>
      <c r="RKW201" s="251"/>
      <c r="RKX201" s="251"/>
      <c r="RKY201" s="251"/>
      <c r="RKZ201" s="251"/>
      <c r="RLA201" s="251"/>
      <c r="RLB201" s="251"/>
      <c r="RLC201" s="251"/>
      <c r="RLD201" s="251"/>
      <c r="RLE201" s="251"/>
      <c r="RLF201" s="251"/>
      <c r="RLG201" s="251"/>
      <c r="RLH201" s="251"/>
      <c r="RLI201" s="251"/>
      <c r="RLJ201" s="251"/>
      <c r="RLK201" s="251"/>
      <c r="RLL201" s="251"/>
      <c r="RLM201" s="251"/>
      <c r="RLN201" s="251"/>
      <c r="RLO201" s="251"/>
      <c r="RLP201" s="251"/>
      <c r="RLQ201" s="251"/>
      <c r="RLR201" s="251"/>
      <c r="RLS201" s="251"/>
      <c r="RLT201" s="251"/>
      <c r="RLU201" s="251"/>
      <c r="RLV201" s="251"/>
      <c r="RLW201" s="251"/>
      <c r="RLX201" s="251"/>
      <c r="RLY201" s="251"/>
      <c r="RLZ201" s="251"/>
      <c r="RMA201" s="251"/>
      <c r="RMB201" s="251"/>
      <c r="RMC201" s="251"/>
      <c r="RMD201" s="251"/>
      <c r="RME201" s="251"/>
      <c r="RMF201" s="251"/>
      <c r="RMG201" s="251"/>
      <c r="RMH201" s="251"/>
      <c r="RMI201" s="251"/>
      <c r="RMJ201" s="251"/>
      <c r="RMK201" s="251"/>
      <c r="RML201" s="251"/>
      <c r="RMM201" s="251"/>
      <c r="RMN201" s="251"/>
      <c r="RMO201" s="251"/>
      <c r="RMP201" s="251"/>
      <c r="RMQ201" s="251"/>
      <c r="RMR201" s="251"/>
      <c r="RMS201" s="251"/>
      <c r="RMT201" s="251"/>
      <c r="RMU201" s="251"/>
      <c r="RMV201" s="251"/>
      <c r="RMW201" s="251"/>
      <c r="RMX201" s="251"/>
      <c r="RMY201" s="251"/>
      <c r="RMZ201" s="251"/>
      <c r="RNA201" s="251"/>
      <c r="RNB201" s="251"/>
      <c r="RNC201" s="251"/>
      <c r="RND201" s="251"/>
      <c r="RNE201" s="251"/>
      <c r="RNF201" s="251"/>
      <c r="RNG201" s="251"/>
      <c r="RNH201" s="251"/>
      <c r="RNI201" s="251"/>
      <c r="RNJ201" s="251"/>
      <c r="RNK201" s="251"/>
      <c r="RNL201" s="251"/>
      <c r="RNM201" s="251"/>
      <c r="RNN201" s="251"/>
      <c r="RNO201" s="251"/>
      <c r="RNP201" s="251"/>
      <c r="RNQ201" s="251"/>
      <c r="RNR201" s="251"/>
      <c r="RNS201" s="251"/>
      <c r="RNT201" s="251"/>
      <c r="RNU201" s="251"/>
      <c r="RNV201" s="251"/>
      <c r="RNW201" s="251"/>
      <c r="RNX201" s="251"/>
      <c r="RNY201" s="251"/>
      <c r="RNZ201" s="251"/>
      <c r="ROA201" s="251"/>
      <c r="ROB201" s="251"/>
      <c r="ROC201" s="251"/>
      <c r="ROD201" s="251"/>
      <c r="ROE201" s="251"/>
      <c r="ROF201" s="251"/>
      <c r="ROG201" s="251"/>
      <c r="ROH201" s="251"/>
      <c r="ROI201" s="251"/>
      <c r="ROJ201" s="251"/>
      <c r="ROK201" s="251"/>
      <c r="ROL201" s="251"/>
      <c r="ROM201" s="251"/>
      <c r="RON201" s="251"/>
      <c r="ROO201" s="251"/>
      <c r="ROP201" s="251"/>
      <c r="ROQ201" s="251"/>
      <c r="ROR201" s="251"/>
      <c r="ROS201" s="251"/>
      <c r="ROT201" s="251"/>
      <c r="ROU201" s="251"/>
      <c r="ROV201" s="251"/>
      <c r="ROW201" s="251"/>
      <c r="ROX201" s="251"/>
      <c r="ROY201" s="251"/>
      <c r="ROZ201" s="251"/>
      <c r="RPA201" s="251"/>
      <c r="RPB201" s="251"/>
      <c r="RPC201" s="251"/>
      <c r="RPD201" s="251"/>
      <c r="RPE201" s="251"/>
      <c r="RPF201" s="251"/>
      <c r="RPG201" s="251"/>
      <c r="RPH201" s="251"/>
      <c r="RPI201" s="251"/>
      <c r="RPJ201" s="251"/>
      <c r="RPK201" s="251"/>
      <c r="RPL201" s="251"/>
      <c r="RPM201" s="251"/>
      <c r="RPN201" s="251"/>
      <c r="RPO201" s="251"/>
      <c r="RPP201" s="251"/>
      <c r="RPQ201" s="251"/>
      <c r="RPR201" s="251"/>
      <c r="RPS201" s="251"/>
      <c r="RPT201" s="251"/>
      <c r="RPU201" s="251"/>
      <c r="RPV201" s="251"/>
      <c r="RPW201" s="251"/>
      <c r="RPX201" s="251"/>
      <c r="RPY201" s="251"/>
      <c r="RPZ201" s="251"/>
      <c r="RQA201" s="251"/>
      <c r="RQB201" s="251"/>
      <c r="RQC201" s="251"/>
      <c r="RQD201" s="251"/>
      <c r="RQE201" s="251"/>
      <c r="RQF201" s="251"/>
      <c r="RQG201" s="251"/>
      <c r="RQH201" s="251"/>
      <c r="RQI201" s="251"/>
      <c r="RQJ201" s="251"/>
      <c r="RQK201" s="251"/>
      <c r="RQL201" s="251"/>
      <c r="RQM201" s="251"/>
      <c r="RQN201" s="251"/>
      <c r="RQO201" s="251"/>
      <c r="RQP201" s="251"/>
      <c r="RQQ201" s="251"/>
      <c r="RQR201" s="251"/>
      <c r="RQS201" s="251"/>
      <c r="RQT201" s="251"/>
      <c r="RQU201" s="251"/>
      <c r="RQV201" s="251"/>
      <c r="RQW201" s="251"/>
      <c r="RQX201" s="251"/>
      <c r="RQY201" s="251"/>
      <c r="RQZ201" s="251"/>
      <c r="RRA201" s="251"/>
      <c r="RRB201" s="251"/>
      <c r="RRC201" s="251"/>
      <c r="RRD201" s="251"/>
      <c r="RRE201" s="251"/>
      <c r="RRF201" s="251"/>
      <c r="RRG201" s="251"/>
      <c r="RRH201" s="251"/>
      <c r="RRI201" s="251"/>
      <c r="RRJ201" s="251"/>
      <c r="RRK201" s="251"/>
      <c r="RRL201" s="251"/>
      <c r="RRM201" s="251"/>
      <c r="RRN201" s="251"/>
      <c r="RRO201" s="251"/>
      <c r="RRP201" s="251"/>
      <c r="RRQ201" s="251"/>
      <c r="RRR201" s="251"/>
      <c r="RRS201" s="251"/>
      <c r="RRT201" s="251"/>
      <c r="RRU201" s="251"/>
      <c r="RRV201" s="251"/>
      <c r="RRW201" s="251"/>
      <c r="RRX201" s="251"/>
      <c r="RRY201" s="251"/>
      <c r="RRZ201" s="251"/>
      <c r="RSA201" s="251"/>
      <c r="RSB201" s="251"/>
      <c r="RSC201" s="251"/>
      <c r="RSD201" s="251"/>
      <c r="RSE201" s="251"/>
      <c r="RSF201" s="251"/>
      <c r="RSG201" s="251"/>
      <c r="RSH201" s="251"/>
      <c r="RSI201" s="251"/>
      <c r="RSJ201" s="251"/>
      <c r="RSK201" s="251"/>
      <c r="RSL201" s="251"/>
      <c r="RSM201" s="251"/>
      <c r="RSN201" s="251"/>
      <c r="RSO201" s="251"/>
      <c r="RSP201" s="251"/>
      <c r="RSQ201" s="251"/>
      <c r="RSR201" s="251"/>
      <c r="RSS201" s="251"/>
      <c r="RST201" s="251"/>
      <c r="RSU201" s="251"/>
      <c r="RSV201" s="251"/>
      <c r="RSW201" s="251"/>
      <c r="RSX201" s="251"/>
      <c r="RSY201" s="251"/>
      <c r="RSZ201" s="251"/>
      <c r="RTA201" s="251"/>
      <c r="RTB201" s="251"/>
      <c r="RTC201" s="251"/>
      <c r="RTD201" s="251"/>
      <c r="RTE201" s="251"/>
      <c r="RTF201" s="251"/>
      <c r="RTG201" s="251"/>
      <c r="RTH201" s="251"/>
      <c r="RTI201" s="251"/>
      <c r="RTJ201" s="251"/>
      <c r="RTK201" s="251"/>
      <c r="RTL201" s="251"/>
      <c r="RTM201" s="251"/>
      <c r="RTN201" s="251"/>
      <c r="RTO201" s="251"/>
      <c r="RTP201" s="251"/>
      <c r="RTQ201" s="251"/>
      <c r="RTR201" s="251"/>
      <c r="RTS201" s="251"/>
      <c r="RTT201" s="251"/>
      <c r="RTU201" s="251"/>
      <c r="RTV201" s="251"/>
      <c r="RTW201" s="251"/>
      <c r="RTX201" s="251"/>
      <c r="RTY201" s="251"/>
      <c r="RTZ201" s="251"/>
      <c r="RUA201" s="251"/>
      <c r="RUB201" s="251"/>
      <c r="RUC201" s="251"/>
      <c r="RUD201" s="251"/>
      <c r="RUE201" s="251"/>
      <c r="RUF201" s="251"/>
      <c r="RUG201" s="251"/>
      <c r="RUH201" s="251"/>
      <c r="RUI201" s="251"/>
      <c r="RUJ201" s="251"/>
      <c r="RUK201" s="251"/>
      <c r="RUL201" s="251"/>
      <c r="RUM201" s="251"/>
      <c r="RUN201" s="251"/>
      <c r="RUO201" s="251"/>
      <c r="RUP201" s="251"/>
      <c r="RUQ201" s="251"/>
      <c r="RUR201" s="251"/>
      <c r="RUS201" s="251"/>
      <c r="RUT201" s="251"/>
      <c r="RUU201" s="251"/>
      <c r="RUV201" s="251"/>
      <c r="RUW201" s="251"/>
      <c r="RUX201" s="251"/>
      <c r="RUY201" s="251"/>
      <c r="RUZ201" s="251"/>
      <c r="RVA201" s="251"/>
      <c r="RVB201" s="251"/>
      <c r="RVC201" s="251"/>
      <c r="RVD201" s="251"/>
      <c r="RVE201" s="251"/>
      <c r="RVF201" s="251"/>
      <c r="RVG201" s="251"/>
      <c r="RVH201" s="251"/>
      <c r="RVI201" s="251"/>
      <c r="RVJ201" s="251"/>
      <c r="RVK201" s="251"/>
      <c r="RVL201" s="251"/>
      <c r="RVM201" s="251"/>
      <c r="RVN201" s="251"/>
      <c r="RVO201" s="251"/>
      <c r="RVP201" s="251"/>
      <c r="RVQ201" s="251"/>
      <c r="RVR201" s="251"/>
      <c r="RVS201" s="251"/>
      <c r="RVT201" s="251"/>
      <c r="RVU201" s="251"/>
      <c r="RVV201" s="251"/>
      <c r="RVW201" s="251"/>
      <c r="RVX201" s="251"/>
      <c r="RVY201" s="251"/>
      <c r="RVZ201" s="251"/>
      <c r="RWA201" s="251"/>
      <c r="RWB201" s="251"/>
      <c r="RWC201" s="251"/>
      <c r="RWD201" s="251"/>
      <c r="RWE201" s="251"/>
      <c r="RWF201" s="251"/>
      <c r="RWG201" s="251"/>
      <c r="RWH201" s="251"/>
      <c r="RWI201" s="251"/>
      <c r="RWJ201" s="251"/>
      <c r="RWK201" s="251"/>
      <c r="RWL201" s="251"/>
      <c r="RWM201" s="251"/>
      <c r="RWN201" s="251"/>
      <c r="RWO201" s="251"/>
      <c r="RWP201" s="251"/>
      <c r="RWQ201" s="251"/>
      <c r="RWR201" s="251"/>
      <c r="RWS201" s="251"/>
      <c r="RWT201" s="251"/>
      <c r="RWU201" s="251"/>
      <c r="RWV201" s="251"/>
      <c r="RWW201" s="251"/>
      <c r="RWX201" s="251"/>
      <c r="RWY201" s="251"/>
      <c r="RWZ201" s="251"/>
      <c r="RXA201" s="251"/>
      <c r="RXB201" s="251"/>
      <c r="RXC201" s="251"/>
      <c r="RXD201" s="251"/>
      <c r="RXE201" s="251"/>
      <c r="RXF201" s="251"/>
      <c r="RXG201" s="251"/>
      <c r="RXH201" s="251"/>
      <c r="RXI201" s="251"/>
      <c r="RXJ201" s="251"/>
      <c r="RXK201" s="251"/>
      <c r="RXL201" s="251"/>
      <c r="RXM201" s="251"/>
      <c r="RXN201" s="251"/>
      <c r="RXO201" s="251"/>
      <c r="RXP201" s="251"/>
      <c r="RXQ201" s="251"/>
      <c r="RXR201" s="251"/>
      <c r="RXS201" s="251"/>
      <c r="RXT201" s="251"/>
      <c r="RXU201" s="251"/>
      <c r="RXV201" s="251"/>
      <c r="RXW201" s="251"/>
      <c r="RXX201" s="251"/>
      <c r="RXY201" s="251"/>
      <c r="RXZ201" s="251"/>
      <c r="RYA201" s="251"/>
      <c r="RYB201" s="251"/>
      <c r="RYC201" s="251"/>
      <c r="RYD201" s="251"/>
      <c r="RYE201" s="251"/>
      <c r="RYF201" s="251"/>
      <c r="RYG201" s="251"/>
      <c r="RYH201" s="251"/>
      <c r="RYI201" s="251"/>
      <c r="RYJ201" s="251"/>
      <c r="RYK201" s="251"/>
      <c r="RYL201" s="251"/>
      <c r="RYM201" s="251"/>
      <c r="RYN201" s="251"/>
      <c r="RYO201" s="251"/>
      <c r="RYP201" s="251"/>
      <c r="RYQ201" s="251"/>
      <c r="RYR201" s="251"/>
      <c r="RYS201" s="251"/>
      <c r="RYT201" s="251"/>
      <c r="RYU201" s="251"/>
      <c r="RYV201" s="251"/>
      <c r="RYW201" s="251"/>
      <c r="RYX201" s="251"/>
      <c r="RYY201" s="251"/>
      <c r="RYZ201" s="251"/>
      <c r="RZA201" s="251"/>
      <c r="RZB201" s="251"/>
      <c r="RZC201" s="251"/>
      <c r="RZD201" s="251"/>
      <c r="RZE201" s="251"/>
      <c r="RZF201" s="251"/>
      <c r="RZG201" s="251"/>
      <c r="RZH201" s="251"/>
      <c r="RZI201" s="251"/>
      <c r="RZJ201" s="251"/>
      <c r="RZK201" s="251"/>
      <c r="RZL201" s="251"/>
      <c r="RZM201" s="251"/>
      <c r="RZN201" s="251"/>
      <c r="RZO201" s="251"/>
      <c r="RZP201" s="251"/>
      <c r="RZQ201" s="251"/>
      <c r="RZR201" s="251"/>
      <c r="RZS201" s="251"/>
      <c r="RZT201" s="251"/>
      <c r="RZU201" s="251"/>
      <c r="RZV201" s="251"/>
      <c r="RZW201" s="251"/>
      <c r="RZX201" s="251"/>
      <c r="RZY201" s="251"/>
      <c r="RZZ201" s="251"/>
      <c r="SAA201" s="251"/>
      <c r="SAB201" s="251"/>
      <c r="SAC201" s="251"/>
      <c r="SAD201" s="251"/>
      <c r="SAE201" s="251"/>
      <c r="SAF201" s="251"/>
      <c r="SAG201" s="251"/>
      <c r="SAH201" s="251"/>
      <c r="SAI201" s="251"/>
      <c r="SAJ201" s="251"/>
      <c r="SAK201" s="251"/>
      <c r="SAL201" s="251"/>
      <c r="SAM201" s="251"/>
      <c r="SAN201" s="251"/>
      <c r="SAO201" s="251"/>
      <c r="SAP201" s="251"/>
      <c r="SAQ201" s="251"/>
      <c r="SAR201" s="251"/>
      <c r="SAS201" s="251"/>
      <c r="SAT201" s="251"/>
      <c r="SAU201" s="251"/>
      <c r="SAV201" s="251"/>
      <c r="SAW201" s="251"/>
      <c r="SAX201" s="251"/>
      <c r="SAY201" s="251"/>
      <c r="SAZ201" s="251"/>
      <c r="SBA201" s="251"/>
      <c r="SBB201" s="251"/>
      <c r="SBC201" s="251"/>
      <c r="SBD201" s="251"/>
      <c r="SBE201" s="251"/>
      <c r="SBF201" s="251"/>
      <c r="SBG201" s="251"/>
      <c r="SBH201" s="251"/>
      <c r="SBI201" s="251"/>
      <c r="SBJ201" s="251"/>
      <c r="SBK201" s="251"/>
      <c r="SBL201" s="251"/>
      <c r="SBM201" s="251"/>
      <c r="SBN201" s="251"/>
      <c r="SBO201" s="251"/>
      <c r="SBP201" s="251"/>
      <c r="SBQ201" s="251"/>
      <c r="SBR201" s="251"/>
      <c r="SBS201" s="251"/>
      <c r="SBT201" s="251"/>
      <c r="SBU201" s="251"/>
      <c r="SBV201" s="251"/>
      <c r="SBW201" s="251"/>
      <c r="SBX201" s="251"/>
      <c r="SBY201" s="251"/>
      <c r="SBZ201" s="251"/>
      <c r="SCA201" s="251"/>
      <c r="SCB201" s="251"/>
      <c r="SCC201" s="251"/>
      <c r="SCD201" s="251"/>
      <c r="SCE201" s="251"/>
      <c r="SCF201" s="251"/>
      <c r="SCG201" s="251"/>
      <c r="SCH201" s="251"/>
      <c r="SCI201" s="251"/>
      <c r="SCJ201" s="251"/>
      <c r="SCK201" s="251"/>
      <c r="SCL201" s="251"/>
      <c r="SCM201" s="251"/>
      <c r="SCN201" s="251"/>
      <c r="SCO201" s="251"/>
      <c r="SCP201" s="251"/>
      <c r="SCQ201" s="251"/>
      <c r="SCR201" s="251"/>
      <c r="SCS201" s="251"/>
      <c r="SCT201" s="251"/>
      <c r="SCU201" s="251"/>
      <c r="SCV201" s="251"/>
      <c r="SCW201" s="251"/>
      <c r="SCX201" s="251"/>
      <c r="SCY201" s="251"/>
      <c r="SCZ201" s="251"/>
      <c r="SDA201" s="251"/>
      <c r="SDB201" s="251"/>
      <c r="SDC201" s="251"/>
      <c r="SDD201" s="251"/>
      <c r="SDE201" s="251"/>
      <c r="SDF201" s="251"/>
      <c r="SDG201" s="251"/>
      <c r="SDH201" s="251"/>
      <c r="SDI201" s="251"/>
      <c r="SDJ201" s="251"/>
      <c r="SDK201" s="251"/>
      <c r="SDL201" s="251"/>
      <c r="SDM201" s="251"/>
      <c r="SDN201" s="251"/>
      <c r="SDO201" s="251"/>
      <c r="SDP201" s="251"/>
      <c r="SDQ201" s="251"/>
      <c r="SDR201" s="251"/>
      <c r="SDS201" s="251"/>
      <c r="SDT201" s="251"/>
      <c r="SDU201" s="251"/>
      <c r="SDV201" s="251"/>
      <c r="SDW201" s="251"/>
      <c r="SDX201" s="251"/>
      <c r="SDY201" s="251"/>
      <c r="SDZ201" s="251"/>
      <c r="SEA201" s="251"/>
      <c r="SEB201" s="251"/>
      <c r="SEC201" s="251"/>
      <c r="SED201" s="251"/>
      <c r="SEE201" s="251"/>
      <c r="SEF201" s="251"/>
      <c r="SEG201" s="251"/>
      <c r="SEH201" s="251"/>
      <c r="SEI201" s="251"/>
      <c r="SEJ201" s="251"/>
      <c r="SEK201" s="251"/>
      <c r="SEL201" s="251"/>
      <c r="SEM201" s="251"/>
      <c r="SEN201" s="251"/>
      <c r="SEO201" s="251"/>
      <c r="SEP201" s="251"/>
      <c r="SEQ201" s="251"/>
      <c r="SER201" s="251"/>
      <c r="SES201" s="251"/>
      <c r="SET201" s="251"/>
      <c r="SEU201" s="251"/>
      <c r="SEV201" s="251"/>
      <c r="SEW201" s="251"/>
      <c r="SEX201" s="251"/>
      <c r="SEY201" s="251"/>
      <c r="SEZ201" s="251"/>
      <c r="SFA201" s="251"/>
      <c r="SFB201" s="251"/>
      <c r="SFC201" s="251"/>
      <c r="SFD201" s="251"/>
      <c r="SFE201" s="251"/>
      <c r="SFF201" s="251"/>
      <c r="SFG201" s="251"/>
      <c r="SFH201" s="251"/>
      <c r="SFI201" s="251"/>
      <c r="SFJ201" s="251"/>
      <c r="SFK201" s="251"/>
      <c r="SFL201" s="251"/>
      <c r="SFM201" s="251"/>
      <c r="SFN201" s="251"/>
      <c r="SFO201" s="251"/>
      <c r="SFP201" s="251"/>
      <c r="SFQ201" s="251"/>
      <c r="SFR201" s="251"/>
      <c r="SFS201" s="251"/>
      <c r="SFT201" s="251"/>
      <c r="SFU201" s="251"/>
      <c r="SFV201" s="251"/>
      <c r="SFW201" s="251"/>
      <c r="SFX201" s="251"/>
      <c r="SFY201" s="251"/>
      <c r="SFZ201" s="251"/>
      <c r="SGA201" s="251"/>
      <c r="SGB201" s="251"/>
      <c r="SGC201" s="251"/>
      <c r="SGD201" s="251"/>
      <c r="SGE201" s="251"/>
      <c r="SGF201" s="251"/>
      <c r="SGG201" s="251"/>
      <c r="SGH201" s="251"/>
      <c r="SGI201" s="251"/>
      <c r="SGJ201" s="251"/>
      <c r="SGK201" s="251"/>
      <c r="SGL201" s="251"/>
      <c r="SGM201" s="251"/>
      <c r="SGN201" s="251"/>
      <c r="SGO201" s="251"/>
      <c r="SGP201" s="251"/>
      <c r="SGQ201" s="251"/>
      <c r="SGR201" s="251"/>
      <c r="SGS201" s="251"/>
      <c r="SGT201" s="251"/>
      <c r="SGU201" s="251"/>
      <c r="SGV201" s="251"/>
      <c r="SGW201" s="251"/>
      <c r="SGX201" s="251"/>
      <c r="SGY201" s="251"/>
      <c r="SGZ201" s="251"/>
      <c r="SHA201" s="251"/>
      <c r="SHB201" s="251"/>
      <c r="SHC201" s="251"/>
      <c r="SHD201" s="251"/>
      <c r="SHE201" s="251"/>
      <c r="SHF201" s="251"/>
      <c r="SHG201" s="251"/>
      <c r="SHH201" s="251"/>
      <c r="SHI201" s="251"/>
      <c r="SHJ201" s="251"/>
      <c r="SHK201" s="251"/>
      <c r="SHL201" s="251"/>
      <c r="SHM201" s="251"/>
      <c r="SHN201" s="251"/>
      <c r="SHO201" s="251"/>
      <c r="SHP201" s="251"/>
      <c r="SHQ201" s="251"/>
      <c r="SHR201" s="251"/>
      <c r="SHS201" s="251"/>
      <c r="SHT201" s="251"/>
      <c r="SHU201" s="251"/>
      <c r="SHV201" s="251"/>
      <c r="SHW201" s="251"/>
      <c r="SHX201" s="251"/>
      <c r="SHY201" s="251"/>
      <c r="SHZ201" s="251"/>
      <c r="SIA201" s="251"/>
      <c r="SIB201" s="251"/>
      <c r="SIC201" s="251"/>
      <c r="SID201" s="251"/>
      <c r="SIE201" s="251"/>
      <c r="SIF201" s="251"/>
      <c r="SIG201" s="251"/>
      <c r="SIH201" s="251"/>
      <c r="SII201" s="251"/>
      <c r="SIJ201" s="251"/>
      <c r="SIK201" s="251"/>
      <c r="SIL201" s="251"/>
      <c r="SIM201" s="251"/>
      <c r="SIN201" s="251"/>
      <c r="SIO201" s="251"/>
      <c r="SIP201" s="251"/>
      <c r="SIQ201" s="251"/>
      <c r="SIR201" s="251"/>
      <c r="SIS201" s="251"/>
      <c r="SIT201" s="251"/>
      <c r="SIU201" s="251"/>
      <c r="SIV201" s="251"/>
      <c r="SIW201" s="251"/>
      <c r="SIX201" s="251"/>
      <c r="SIY201" s="251"/>
      <c r="SIZ201" s="251"/>
      <c r="SJA201" s="251"/>
      <c r="SJB201" s="251"/>
      <c r="SJC201" s="251"/>
      <c r="SJD201" s="251"/>
      <c r="SJE201" s="251"/>
      <c r="SJF201" s="251"/>
      <c r="SJG201" s="251"/>
      <c r="SJH201" s="251"/>
      <c r="SJI201" s="251"/>
      <c r="SJJ201" s="251"/>
      <c r="SJK201" s="251"/>
      <c r="SJL201" s="251"/>
      <c r="SJM201" s="251"/>
      <c r="SJN201" s="251"/>
      <c r="SJO201" s="251"/>
      <c r="SJP201" s="251"/>
      <c r="SJQ201" s="251"/>
      <c r="SJR201" s="251"/>
      <c r="SJS201" s="251"/>
      <c r="SJT201" s="251"/>
      <c r="SJU201" s="251"/>
      <c r="SJV201" s="251"/>
      <c r="SJW201" s="251"/>
      <c r="SJX201" s="251"/>
      <c r="SJY201" s="251"/>
      <c r="SJZ201" s="251"/>
      <c r="SKA201" s="251"/>
      <c r="SKB201" s="251"/>
      <c r="SKC201" s="251"/>
      <c r="SKD201" s="251"/>
      <c r="SKE201" s="251"/>
      <c r="SKF201" s="251"/>
      <c r="SKG201" s="251"/>
      <c r="SKH201" s="251"/>
      <c r="SKI201" s="251"/>
      <c r="SKJ201" s="251"/>
      <c r="SKK201" s="251"/>
      <c r="SKL201" s="251"/>
      <c r="SKM201" s="251"/>
      <c r="SKN201" s="251"/>
      <c r="SKO201" s="251"/>
      <c r="SKP201" s="251"/>
      <c r="SKQ201" s="251"/>
      <c r="SKR201" s="251"/>
      <c r="SKS201" s="251"/>
      <c r="SKT201" s="251"/>
      <c r="SKU201" s="251"/>
      <c r="SKV201" s="251"/>
      <c r="SKW201" s="251"/>
      <c r="SKX201" s="251"/>
      <c r="SKY201" s="251"/>
      <c r="SKZ201" s="251"/>
      <c r="SLA201" s="251"/>
      <c r="SLB201" s="251"/>
      <c r="SLC201" s="251"/>
      <c r="SLD201" s="251"/>
      <c r="SLE201" s="251"/>
      <c r="SLF201" s="251"/>
      <c r="SLG201" s="251"/>
      <c r="SLH201" s="251"/>
      <c r="SLI201" s="251"/>
      <c r="SLJ201" s="251"/>
      <c r="SLK201" s="251"/>
      <c r="SLL201" s="251"/>
      <c r="SLM201" s="251"/>
      <c r="SLN201" s="251"/>
      <c r="SLO201" s="251"/>
      <c r="SLP201" s="251"/>
      <c r="SLQ201" s="251"/>
      <c r="SLR201" s="251"/>
      <c r="SLS201" s="251"/>
      <c r="SLT201" s="251"/>
      <c r="SLU201" s="251"/>
      <c r="SLV201" s="251"/>
      <c r="SLW201" s="251"/>
      <c r="SLX201" s="251"/>
      <c r="SLY201" s="251"/>
      <c r="SLZ201" s="251"/>
      <c r="SMA201" s="251"/>
      <c r="SMB201" s="251"/>
      <c r="SMC201" s="251"/>
      <c r="SMD201" s="251"/>
      <c r="SME201" s="251"/>
      <c r="SMF201" s="251"/>
      <c r="SMG201" s="251"/>
      <c r="SMH201" s="251"/>
      <c r="SMI201" s="251"/>
      <c r="SMJ201" s="251"/>
      <c r="SMK201" s="251"/>
      <c r="SML201" s="251"/>
      <c r="SMM201" s="251"/>
      <c r="SMN201" s="251"/>
      <c r="SMO201" s="251"/>
      <c r="SMP201" s="251"/>
      <c r="SMQ201" s="251"/>
      <c r="SMR201" s="251"/>
      <c r="SMS201" s="251"/>
      <c r="SMT201" s="251"/>
      <c r="SMU201" s="251"/>
      <c r="SMV201" s="251"/>
      <c r="SMW201" s="251"/>
      <c r="SMX201" s="251"/>
      <c r="SMY201" s="251"/>
      <c r="SMZ201" s="251"/>
      <c r="SNA201" s="251"/>
      <c r="SNB201" s="251"/>
      <c r="SNC201" s="251"/>
      <c r="SND201" s="251"/>
      <c r="SNE201" s="251"/>
      <c r="SNF201" s="251"/>
      <c r="SNG201" s="251"/>
      <c r="SNH201" s="251"/>
      <c r="SNI201" s="251"/>
      <c r="SNJ201" s="251"/>
      <c r="SNK201" s="251"/>
      <c r="SNL201" s="251"/>
      <c r="SNM201" s="251"/>
      <c r="SNN201" s="251"/>
      <c r="SNO201" s="251"/>
      <c r="SNP201" s="251"/>
      <c r="SNQ201" s="251"/>
      <c r="SNR201" s="251"/>
      <c r="SNS201" s="251"/>
      <c r="SNT201" s="251"/>
      <c r="SNU201" s="251"/>
      <c r="SNV201" s="251"/>
      <c r="SNW201" s="251"/>
      <c r="SNX201" s="251"/>
      <c r="SNY201" s="251"/>
      <c r="SNZ201" s="251"/>
      <c r="SOA201" s="251"/>
      <c r="SOB201" s="251"/>
      <c r="SOC201" s="251"/>
      <c r="SOD201" s="251"/>
      <c r="SOE201" s="251"/>
      <c r="SOF201" s="251"/>
      <c r="SOG201" s="251"/>
      <c r="SOH201" s="251"/>
      <c r="SOI201" s="251"/>
      <c r="SOJ201" s="251"/>
      <c r="SOK201" s="251"/>
      <c r="SOL201" s="251"/>
      <c r="SOM201" s="251"/>
      <c r="SON201" s="251"/>
      <c r="SOO201" s="251"/>
      <c r="SOP201" s="251"/>
      <c r="SOQ201" s="251"/>
      <c r="SOR201" s="251"/>
      <c r="SOS201" s="251"/>
      <c r="SOT201" s="251"/>
      <c r="SOU201" s="251"/>
      <c r="SOV201" s="251"/>
      <c r="SOW201" s="251"/>
      <c r="SOX201" s="251"/>
      <c r="SOY201" s="251"/>
      <c r="SOZ201" s="251"/>
      <c r="SPA201" s="251"/>
      <c r="SPB201" s="251"/>
      <c r="SPC201" s="251"/>
      <c r="SPD201" s="251"/>
      <c r="SPE201" s="251"/>
      <c r="SPF201" s="251"/>
      <c r="SPG201" s="251"/>
      <c r="SPH201" s="251"/>
      <c r="SPI201" s="251"/>
      <c r="SPJ201" s="251"/>
      <c r="SPK201" s="251"/>
      <c r="SPL201" s="251"/>
      <c r="SPM201" s="251"/>
      <c r="SPN201" s="251"/>
      <c r="SPO201" s="251"/>
      <c r="SPP201" s="251"/>
      <c r="SPQ201" s="251"/>
      <c r="SPR201" s="251"/>
      <c r="SPS201" s="251"/>
      <c r="SPT201" s="251"/>
      <c r="SPU201" s="251"/>
      <c r="SPV201" s="251"/>
      <c r="SPW201" s="251"/>
      <c r="SPX201" s="251"/>
      <c r="SPY201" s="251"/>
      <c r="SPZ201" s="251"/>
      <c r="SQA201" s="251"/>
      <c r="SQB201" s="251"/>
      <c r="SQC201" s="251"/>
      <c r="SQD201" s="251"/>
      <c r="SQE201" s="251"/>
      <c r="SQF201" s="251"/>
      <c r="SQG201" s="251"/>
      <c r="SQH201" s="251"/>
      <c r="SQI201" s="251"/>
      <c r="SQJ201" s="251"/>
      <c r="SQK201" s="251"/>
      <c r="SQL201" s="251"/>
      <c r="SQM201" s="251"/>
      <c r="SQN201" s="251"/>
      <c r="SQO201" s="251"/>
      <c r="SQP201" s="251"/>
      <c r="SQQ201" s="251"/>
      <c r="SQR201" s="251"/>
      <c r="SQS201" s="251"/>
      <c r="SQT201" s="251"/>
      <c r="SQU201" s="251"/>
      <c r="SQV201" s="251"/>
      <c r="SQW201" s="251"/>
      <c r="SQX201" s="251"/>
      <c r="SQY201" s="251"/>
      <c r="SQZ201" s="251"/>
      <c r="SRA201" s="251"/>
      <c r="SRB201" s="251"/>
      <c r="SRC201" s="251"/>
      <c r="SRD201" s="251"/>
      <c r="SRE201" s="251"/>
      <c r="SRF201" s="251"/>
      <c r="SRG201" s="251"/>
      <c r="SRH201" s="251"/>
      <c r="SRI201" s="251"/>
      <c r="SRJ201" s="251"/>
      <c r="SRK201" s="251"/>
      <c r="SRL201" s="251"/>
      <c r="SRM201" s="251"/>
      <c r="SRN201" s="251"/>
      <c r="SRO201" s="251"/>
      <c r="SRP201" s="251"/>
      <c r="SRQ201" s="251"/>
      <c r="SRR201" s="251"/>
      <c r="SRS201" s="251"/>
      <c r="SRT201" s="251"/>
      <c r="SRU201" s="251"/>
      <c r="SRV201" s="251"/>
      <c r="SRW201" s="251"/>
      <c r="SRX201" s="251"/>
      <c r="SRY201" s="251"/>
      <c r="SRZ201" s="251"/>
      <c r="SSA201" s="251"/>
      <c r="SSB201" s="251"/>
      <c r="SSC201" s="251"/>
      <c r="SSD201" s="251"/>
      <c r="SSE201" s="251"/>
      <c r="SSF201" s="251"/>
      <c r="SSG201" s="251"/>
      <c r="SSH201" s="251"/>
      <c r="SSI201" s="251"/>
      <c r="SSJ201" s="251"/>
      <c r="SSK201" s="251"/>
      <c r="SSL201" s="251"/>
      <c r="SSM201" s="251"/>
      <c r="SSN201" s="251"/>
      <c r="SSO201" s="251"/>
      <c r="SSP201" s="251"/>
      <c r="SSQ201" s="251"/>
      <c r="SSR201" s="251"/>
      <c r="SSS201" s="251"/>
      <c r="SST201" s="251"/>
      <c r="SSU201" s="251"/>
      <c r="SSV201" s="251"/>
      <c r="SSW201" s="251"/>
      <c r="SSX201" s="251"/>
      <c r="SSY201" s="251"/>
      <c r="SSZ201" s="251"/>
      <c r="STA201" s="251"/>
      <c r="STB201" s="251"/>
      <c r="STC201" s="251"/>
      <c r="STD201" s="251"/>
      <c r="STE201" s="251"/>
      <c r="STF201" s="251"/>
      <c r="STG201" s="251"/>
      <c r="STH201" s="251"/>
      <c r="STI201" s="251"/>
      <c r="STJ201" s="251"/>
      <c r="STK201" s="251"/>
      <c r="STL201" s="251"/>
      <c r="STM201" s="251"/>
      <c r="STN201" s="251"/>
      <c r="STO201" s="251"/>
      <c r="STP201" s="251"/>
      <c r="STQ201" s="251"/>
      <c r="STR201" s="251"/>
      <c r="STS201" s="251"/>
      <c r="STT201" s="251"/>
      <c r="STU201" s="251"/>
      <c r="STV201" s="251"/>
      <c r="STW201" s="251"/>
      <c r="STX201" s="251"/>
      <c r="STY201" s="251"/>
      <c r="STZ201" s="251"/>
      <c r="SUA201" s="251"/>
      <c r="SUB201" s="251"/>
      <c r="SUC201" s="251"/>
      <c r="SUD201" s="251"/>
      <c r="SUE201" s="251"/>
      <c r="SUF201" s="251"/>
      <c r="SUG201" s="251"/>
      <c r="SUH201" s="251"/>
      <c r="SUI201" s="251"/>
      <c r="SUJ201" s="251"/>
      <c r="SUK201" s="251"/>
      <c r="SUL201" s="251"/>
      <c r="SUM201" s="251"/>
      <c r="SUN201" s="251"/>
      <c r="SUO201" s="251"/>
      <c r="SUP201" s="251"/>
      <c r="SUQ201" s="251"/>
      <c r="SUR201" s="251"/>
      <c r="SUS201" s="251"/>
      <c r="SUT201" s="251"/>
      <c r="SUU201" s="251"/>
      <c r="SUV201" s="251"/>
      <c r="SUW201" s="251"/>
      <c r="SUX201" s="251"/>
      <c r="SUY201" s="251"/>
      <c r="SUZ201" s="251"/>
      <c r="SVA201" s="251"/>
      <c r="SVB201" s="251"/>
      <c r="SVC201" s="251"/>
      <c r="SVD201" s="251"/>
      <c r="SVE201" s="251"/>
      <c r="SVF201" s="251"/>
      <c r="SVG201" s="251"/>
      <c r="SVH201" s="251"/>
      <c r="SVI201" s="251"/>
      <c r="SVJ201" s="251"/>
      <c r="SVK201" s="251"/>
      <c r="SVL201" s="251"/>
      <c r="SVM201" s="251"/>
      <c r="SVN201" s="251"/>
      <c r="SVO201" s="251"/>
      <c r="SVP201" s="251"/>
      <c r="SVQ201" s="251"/>
      <c r="SVR201" s="251"/>
      <c r="SVS201" s="251"/>
      <c r="SVT201" s="251"/>
      <c r="SVU201" s="251"/>
      <c r="SVV201" s="251"/>
      <c r="SVW201" s="251"/>
      <c r="SVX201" s="251"/>
      <c r="SVY201" s="251"/>
      <c r="SVZ201" s="251"/>
      <c r="SWA201" s="251"/>
      <c r="SWB201" s="251"/>
      <c r="SWC201" s="251"/>
      <c r="SWD201" s="251"/>
      <c r="SWE201" s="251"/>
      <c r="SWF201" s="251"/>
      <c r="SWG201" s="251"/>
      <c r="SWH201" s="251"/>
      <c r="SWI201" s="251"/>
      <c r="SWJ201" s="251"/>
      <c r="SWK201" s="251"/>
      <c r="SWL201" s="251"/>
      <c r="SWM201" s="251"/>
      <c r="SWN201" s="251"/>
      <c r="SWO201" s="251"/>
      <c r="SWP201" s="251"/>
      <c r="SWQ201" s="251"/>
      <c r="SWR201" s="251"/>
      <c r="SWS201" s="251"/>
      <c r="SWT201" s="251"/>
      <c r="SWU201" s="251"/>
      <c r="SWV201" s="251"/>
      <c r="SWW201" s="251"/>
      <c r="SWX201" s="251"/>
      <c r="SWY201" s="251"/>
      <c r="SWZ201" s="251"/>
      <c r="SXA201" s="251"/>
      <c r="SXB201" s="251"/>
      <c r="SXC201" s="251"/>
      <c r="SXD201" s="251"/>
      <c r="SXE201" s="251"/>
      <c r="SXF201" s="251"/>
      <c r="SXG201" s="251"/>
      <c r="SXH201" s="251"/>
      <c r="SXI201" s="251"/>
      <c r="SXJ201" s="251"/>
      <c r="SXK201" s="251"/>
      <c r="SXL201" s="251"/>
      <c r="SXM201" s="251"/>
      <c r="SXN201" s="251"/>
      <c r="SXO201" s="251"/>
      <c r="SXP201" s="251"/>
      <c r="SXQ201" s="251"/>
      <c r="SXR201" s="251"/>
      <c r="SXS201" s="251"/>
      <c r="SXT201" s="251"/>
      <c r="SXU201" s="251"/>
      <c r="SXV201" s="251"/>
      <c r="SXW201" s="251"/>
      <c r="SXX201" s="251"/>
      <c r="SXY201" s="251"/>
      <c r="SXZ201" s="251"/>
      <c r="SYA201" s="251"/>
      <c r="SYB201" s="251"/>
      <c r="SYC201" s="251"/>
      <c r="SYD201" s="251"/>
      <c r="SYE201" s="251"/>
      <c r="SYF201" s="251"/>
      <c r="SYG201" s="251"/>
      <c r="SYH201" s="251"/>
      <c r="SYI201" s="251"/>
      <c r="SYJ201" s="251"/>
      <c r="SYK201" s="251"/>
      <c r="SYL201" s="251"/>
      <c r="SYM201" s="251"/>
      <c r="SYN201" s="251"/>
      <c r="SYO201" s="251"/>
      <c r="SYP201" s="251"/>
      <c r="SYQ201" s="251"/>
      <c r="SYR201" s="251"/>
      <c r="SYS201" s="251"/>
      <c r="SYT201" s="251"/>
      <c r="SYU201" s="251"/>
      <c r="SYV201" s="251"/>
      <c r="SYW201" s="251"/>
      <c r="SYX201" s="251"/>
      <c r="SYY201" s="251"/>
      <c r="SYZ201" s="251"/>
      <c r="SZA201" s="251"/>
      <c r="SZB201" s="251"/>
      <c r="SZC201" s="251"/>
      <c r="SZD201" s="251"/>
      <c r="SZE201" s="251"/>
      <c r="SZF201" s="251"/>
      <c r="SZG201" s="251"/>
      <c r="SZH201" s="251"/>
      <c r="SZI201" s="251"/>
      <c r="SZJ201" s="251"/>
      <c r="SZK201" s="251"/>
      <c r="SZL201" s="251"/>
      <c r="SZM201" s="251"/>
      <c r="SZN201" s="251"/>
      <c r="SZO201" s="251"/>
      <c r="SZP201" s="251"/>
      <c r="SZQ201" s="251"/>
      <c r="SZR201" s="251"/>
      <c r="SZS201" s="251"/>
      <c r="SZT201" s="251"/>
      <c r="SZU201" s="251"/>
      <c r="SZV201" s="251"/>
      <c r="SZW201" s="251"/>
      <c r="SZX201" s="251"/>
      <c r="SZY201" s="251"/>
      <c r="SZZ201" s="251"/>
      <c r="TAA201" s="251"/>
      <c r="TAB201" s="251"/>
      <c r="TAC201" s="251"/>
      <c r="TAD201" s="251"/>
      <c r="TAE201" s="251"/>
      <c r="TAF201" s="251"/>
      <c r="TAG201" s="251"/>
      <c r="TAH201" s="251"/>
      <c r="TAI201" s="251"/>
      <c r="TAJ201" s="251"/>
      <c r="TAK201" s="251"/>
      <c r="TAL201" s="251"/>
      <c r="TAM201" s="251"/>
      <c r="TAN201" s="251"/>
      <c r="TAO201" s="251"/>
      <c r="TAP201" s="251"/>
      <c r="TAQ201" s="251"/>
      <c r="TAR201" s="251"/>
      <c r="TAS201" s="251"/>
      <c r="TAT201" s="251"/>
      <c r="TAU201" s="251"/>
      <c r="TAV201" s="251"/>
      <c r="TAW201" s="251"/>
      <c r="TAX201" s="251"/>
      <c r="TAY201" s="251"/>
      <c r="TAZ201" s="251"/>
      <c r="TBA201" s="251"/>
      <c r="TBB201" s="251"/>
      <c r="TBC201" s="251"/>
      <c r="TBD201" s="251"/>
      <c r="TBE201" s="251"/>
      <c r="TBF201" s="251"/>
      <c r="TBG201" s="251"/>
      <c r="TBH201" s="251"/>
      <c r="TBI201" s="251"/>
      <c r="TBJ201" s="251"/>
      <c r="TBK201" s="251"/>
      <c r="TBL201" s="251"/>
      <c r="TBM201" s="251"/>
      <c r="TBN201" s="251"/>
      <c r="TBO201" s="251"/>
      <c r="TBP201" s="251"/>
      <c r="TBQ201" s="251"/>
      <c r="TBR201" s="251"/>
      <c r="TBS201" s="251"/>
      <c r="TBT201" s="251"/>
      <c r="TBU201" s="251"/>
      <c r="TBV201" s="251"/>
      <c r="TBW201" s="251"/>
      <c r="TBX201" s="251"/>
      <c r="TBY201" s="251"/>
      <c r="TBZ201" s="251"/>
      <c r="TCA201" s="251"/>
      <c r="TCB201" s="251"/>
      <c r="TCC201" s="251"/>
      <c r="TCD201" s="251"/>
      <c r="TCE201" s="251"/>
      <c r="TCF201" s="251"/>
      <c r="TCG201" s="251"/>
      <c r="TCH201" s="251"/>
      <c r="TCI201" s="251"/>
      <c r="TCJ201" s="251"/>
      <c r="TCK201" s="251"/>
      <c r="TCL201" s="251"/>
      <c r="TCM201" s="251"/>
      <c r="TCN201" s="251"/>
      <c r="TCO201" s="251"/>
      <c r="TCP201" s="251"/>
      <c r="TCQ201" s="251"/>
      <c r="TCR201" s="251"/>
      <c r="TCS201" s="251"/>
      <c r="TCT201" s="251"/>
      <c r="TCU201" s="251"/>
      <c r="TCV201" s="251"/>
      <c r="TCW201" s="251"/>
      <c r="TCX201" s="251"/>
      <c r="TCY201" s="251"/>
      <c r="TCZ201" s="251"/>
      <c r="TDA201" s="251"/>
      <c r="TDB201" s="251"/>
      <c r="TDC201" s="251"/>
      <c r="TDD201" s="251"/>
      <c r="TDE201" s="251"/>
      <c r="TDF201" s="251"/>
      <c r="TDG201" s="251"/>
      <c r="TDH201" s="251"/>
      <c r="TDI201" s="251"/>
      <c r="TDJ201" s="251"/>
      <c r="TDK201" s="251"/>
      <c r="TDL201" s="251"/>
      <c r="TDM201" s="251"/>
      <c r="TDN201" s="251"/>
      <c r="TDO201" s="251"/>
      <c r="TDP201" s="251"/>
      <c r="TDQ201" s="251"/>
      <c r="TDR201" s="251"/>
      <c r="TDS201" s="251"/>
      <c r="TDT201" s="251"/>
      <c r="TDU201" s="251"/>
      <c r="TDV201" s="251"/>
      <c r="TDW201" s="251"/>
      <c r="TDX201" s="251"/>
      <c r="TDY201" s="251"/>
      <c r="TDZ201" s="251"/>
      <c r="TEA201" s="251"/>
      <c r="TEB201" s="251"/>
      <c r="TEC201" s="251"/>
      <c r="TED201" s="251"/>
      <c r="TEE201" s="251"/>
      <c r="TEF201" s="251"/>
      <c r="TEG201" s="251"/>
      <c r="TEH201" s="251"/>
      <c r="TEI201" s="251"/>
      <c r="TEJ201" s="251"/>
      <c r="TEK201" s="251"/>
      <c r="TEL201" s="251"/>
      <c r="TEM201" s="251"/>
      <c r="TEN201" s="251"/>
      <c r="TEO201" s="251"/>
      <c r="TEP201" s="251"/>
      <c r="TEQ201" s="251"/>
      <c r="TER201" s="251"/>
      <c r="TES201" s="251"/>
      <c r="TET201" s="251"/>
      <c r="TEU201" s="251"/>
      <c r="TEV201" s="251"/>
      <c r="TEW201" s="251"/>
      <c r="TEX201" s="251"/>
      <c r="TEY201" s="251"/>
      <c r="TEZ201" s="251"/>
      <c r="TFA201" s="251"/>
      <c r="TFB201" s="251"/>
      <c r="TFC201" s="251"/>
      <c r="TFD201" s="251"/>
      <c r="TFE201" s="251"/>
      <c r="TFF201" s="251"/>
      <c r="TFG201" s="251"/>
      <c r="TFH201" s="251"/>
      <c r="TFI201" s="251"/>
      <c r="TFJ201" s="251"/>
      <c r="TFK201" s="251"/>
      <c r="TFL201" s="251"/>
      <c r="TFM201" s="251"/>
      <c r="TFN201" s="251"/>
      <c r="TFO201" s="251"/>
      <c r="TFP201" s="251"/>
      <c r="TFQ201" s="251"/>
      <c r="TFR201" s="251"/>
      <c r="TFS201" s="251"/>
      <c r="TFT201" s="251"/>
      <c r="TFU201" s="251"/>
      <c r="TFV201" s="251"/>
      <c r="TFW201" s="251"/>
      <c r="TFX201" s="251"/>
      <c r="TFY201" s="251"/>
      <c r="TFZ201" s="251"/>
      <c r="TGA201" s="251"/>
      <c r="TGB201" s="251"/>
      <c r="TGC201" s="251"/>
      <c r="TGD201" s="251"/>
      <c r="TGE201" s="251"/>
      <c r="TGF201" s="251"/>
      <c r="TGG201" s="251"/>
      <c r="TGH201" s="251"/>
      <c r="TGI201" s="251"/>
      <c r="TGJ201" s="251"/>
      <c r="TGK201" s="251"/>
      <c r="TGL201" s="251"/>
      <c r="TGM201" s="251"/>
      <c r="TGN201" s="251"/>
      <c r="TGO201" s="251"/>
      <c r="TGP201" s="251"/>
      <c r="TGQ201" s="251"/>
      <c r="TGR201" s="251"/>
      <c r="TGS201" s="251"/>
      <c r="TGT201" s="251"/>
      <c r="TGU201" s="251"/>
      <c r="TGV201" s="251"/>
      <c r="TGW201" s="251"/>
      <c r="TGX201" s="251"/>
      <c r="TGY201" s="251"/>
      <c r="TGZ201" s="251"/>
      <c r="THA201" s="251"/>
      <c r="THB201" s="251"/>
      <c r="THC201" s="251"/>
      <c r="THD201" s="251"/>
      <c r="THE201" s="251"/>
      <c r="THF201" s="251"/>
      <c r="THG201" s="251"/>
      <c r="THH201" s="251"/>
      <c r="THI201" s="251"/>
      <c r="THJ201" s="251"/>
      <c r="THK201" s="251"/>
      <c r="THL201" s="251"/>
      <c r="THM201" s="251"/>
      <c r="THN201" s="251"/>
      <c r="THO201" s="251"/>
      <c r="THP201" s="251"/>
      <c r="THQ201" s="251"/>
      <c r="THR201" s="251"/>
      <c r="THS201" s="251"/>
      <c r="THT201" s="251"/>
      <c r="THU201" s="251"/>
      <c r="THV201" s="251"/>
      <c r="THW201" s="251"/>
      <c r="THX201" s="251"/>
      <c r="THY201" s="251"/>
      <c r="THZ201" s="251"/>
      <c r="TIA201" s="251"/>
      <c r="TIB201" s="251"/>
      <c r="TIC201" s="251"/>
      <c r="TID201" s="251"/>
      <c r="TIE201" s="251"/>
      <c r="TIF201" s="251"/>
      <c r="TIG201" s="251"/>
      <c r="TIH201" s="251"/>
      <c r="TII201" s="251"/>
      <c r="TIJ201" s="251"/>
      <c r="TIK201" s="251"/>
      <c r="TIL201" s="251"/>
      <c r="TIM201" s="251"/>
      <c r="TIN201" s="251"/>
      <c r="TIO201" s="251"/>
      <c r="TIP201" s="251"/>
      <c r="TIQ201" s="251"/>
      <c r="TIR201" s="251"/>
      <c r="TIS201" s="251"/>
      <c r="TIT201" s="251"/>
      <c r="TIU201" s="251"/>
      <c r="TIV201" s="251"/>
      <c r="TIW201" s="251"/>
      <c r="TIX201" s="251"/>
      <c r="TIY201" s="251"/>
      <c r="TIZ201" s="251"/>
      <c r="TJA201" s="251"/>
      <c r="TJB201" s="251"/>
      <c r="TJC201" s="251"/>
      <c r="TJD201" s="251"/>
      <c r="TJE201" s="251"/>
      <c r="TJF201" s="251"/>
      <c r="TJG201" s="251"/>
      <c r="TJH201" s="251"/>
      <c r="TJI201" s="251"/>
      <c r="TJJ201" s="251"/>
      <c r="TJK201" s="251"/>
      <c r="TJL201" s="251"/>
      <c r="TJM201" s="251"/>
      <c r="TJN201" s="251"/>
      <c r="TJO201" s="251"/>
      <c r="TJP201" s="251"/>
      <c r="TJQ201" s="251"/>
      <c r="TJR201" s="251"/>
      <c r="TJS201" s="251"/>
      <c r="TJT201" s="251"/>
      <c r="TJU201" s="251"/>
      <c r="TJV201" s="251"/>
      <c r="TJW201" s="251"/>
      <c r="TJX201" s="251"/>
      <c r="TJY201" s="251"/>
      <c r="TJZ201" s="251"/>
      <c r="TKA201" s="251"/>
      <c r="TKB201" s="251"/>
      <c r="TKC201" s="251"/>
      <c r="TKD201" s="251"/>
      <c r="TKE201" s="251"/>
      <c r="TKF201" s="251"/>
      <c r="TKG201" s="251"/>
      <c r="TKH201" s="251"/>
      <c r="TKI201" s="251"/>
      <c r="TKJ201" s="251"/>
      <c r="TKK201" s="251"/>
      <c r="TKL201" s="251"/>
      <c r="TKM201" s="251"/>
      <c r="TKN201" s="251"/>
      <c r="TKO201" s="251"/>
      <c r="TKP201" s="251"/>
      <c r="TKQ201" s="251"/>
      <c r="TKR201" s="251"/>
      <c r="TKS201" s="251"/>
      <c r="TKT201" s="251"/>
      <c r="TKU201" s="251"/>
      <c r="TKV201" s="251"/>
      <c r="TKW201" s="251"/>
      <c r="TKX201" s="251"/>
      <c r="TKY201" s="251"/>
      <c r="TKZ201" s="251"/>
      <c r="TLA201" s="251"/>
      <c r="TLB201" s="251"/>
      <c r="TLC201" s="251"/>
      <c r="TLD201" s="251"/>
      <c r="TLE201" s="251"/>
      <c r="TLF201" s="251"/>
      <c r="TLG201" s="251"/>
      <c r="TLH201" s="251"/>
      <c r="TLI201" s="251"/>
      <c r="TLJ201" s="251"/>
      <c r="TLK201" s="251"/>
      <c r="TLL201" s="251"/>
      <c r="TLM201" s="251"/>
      <c r="TLN201" s="251"/>
      <c r="TLO201" s="251"/>
      <c r="TLP201" s="251"/>
      <c r="TLQ201" s="251"/>
      <c r="TLR201" s="251"/>
      <c r="TLS201" s="251"/>
      <c r="TLT201" s="251"/>
      <c r="TLU201" s="251"/>
      <c r="TLV201" s="251"/>
      <c r="TLW201" s="251"/>
      <c r="TLX201" s="251"/>
      <c r="TLY201" s="251"/>
      <c r="TLZ201" s="251"/>
      <c r="TMA201" s="251"/>
      <c r="TMB201" s="251"/>
      <c r="TMC201" s="251"/>
      <c r="TMD201" s="251"/>
      <c r="TME201" s="251"/>
      <c r="TMF201" s="251"/>
      <c r="TMG201" s="251"/>
      <c r="TMH201" s="251"/>
      <c r="TMI201" s="251"/>
      <c r="TMJ201" s="251"/>
      <c r="TMK201" s="251"/>
      <c r="TML201" s="251"/>
      <c r="TMM201" s="251"/>
      <c r="TMN201" s="251"/>
      <c r="TMO201" s="251"/>
      <c r="TMP201" s="251"/>
      <c r="TMQ201" s="251"/>
      <c r="TMR201" s="251"/>
      <c r="TMS201" s="251"/>
      <c r="TMT201" s="251"/>
      <c r="TMU201" s="251"/>
      <c r="TMV201" s="251"/>
      <c r="TMW201" s="251"/>
      <c r="TMX201" s="251"/>
      <c r="TMY201" s="251"/>
      <c r="TMZ201" s="251"/>
      <c r="TNA201" s="251"/>
      <c r="TNB201" s="251"/>
      <c r="TNC201" s="251"/>
      <c r="TND201" s="251"/>
      <c r="TNE201" s="251"/>
      <c r="TNF201" s="251"/>
      <c r="TNG201" s="251"/>
      <c r="TNH201" s="251"/>
      <c r="TNI201" s="251"/>
      <c r="TNJ201" s="251"/>
      <c r="TNK201" s="251"/>
      <c r="TNL201" s="251"/>
      <c r="TNM201" s="251"/>
      <c r="TNN201" s="251"/>
      <c r="TNO201" s="251"/>
      <c r="TNP201" s="251"/>
      <c r="TNQ201" s="251"/>
      <c r="TNR201" s="251"/>
      <c r="TNS201" s="251"/>
      <c r="TNT201" s="251"/>
      <c r="TNU201" s="251"/>
      <c r="TNV201" s="251"/>
      <c r="TNW201" s="251"/>
      <c r="TNX201" s="251"/>
      <c r="TNY201" s="251"/>
      <c r="TNZ201" s="251"/>
      <c r="TOA201" s="251"/>
      <c r="TOB201" s="251"/>
      <c r="TOC201" s="251"/>
      <c r="TOD201" s="251"/>
      <c r="TOE201" s="251"/>
      <c r="TOF201" s="251"/>
      <c r="TOG201" s="251"/>
      <c r="TOH201" s="251"/>
      <c r="TOI201" s="251"/>
      <c r="TOJ201" s="251"/>
      <c r="TOK201" s="251"/>
      <c r="TOL201" s="251"/>
      <c r="TOM201" s="251"/>
      <c r="TON201" s="251"/>
      <c r="TOO201" s="251"/>
      <c r="TOP201" s="251"/>
      <c r="TOQ201" s="251"/>
      <c r="TOR201" s="251"/>
      <c r="TOS201" s="251"/>
      <c r="TOT201" s="251"/>
      <c r="TOU201" s="251"/>
      <c r="TOV201" s="251"/>
      <c r="TOW201" s="251"/>
      <c r="TOX201" s="251"/>
      <c r="TOY201" s="251"/>
      <c r="TOZ201" s="251"/>
      <c r="TPA201" s="251"/>
      <c r="TPB201" s="251"/>
      <c r="TPC201" s="251"/>
      <c r="TPD201" s="251"/>
      <c r="TPE201" s="251"/>
      <c r="TPF201" s="251"/>
      <c r="TPG201" s="251"/>
      <c r="TPH201" s="251"/>
      <c r="TPI201" s="251"/>
      <c r="TPJ201" s="251"/>
      <c r="TPK201" s="251"/>
      <c r="TPL201" s="251"/>
      <c r="TPM201" s="251"/>
      <c r="TPN201" s="251"/>
      <c r="TPO201" s="251"/>
      <c r="TPP201" s="251"/>
      <c r="TPQ201" s="251"/>
      <c r="TPR201" s="251"/>
      <c r="TPS201" s="251"/>
      <c r="TPT201" s="251"/>
      <c r="TPU201" s="251"/>
      <c r="TPV201" s="251"/>
      <c r="TPW201" s="251"/>
      <c r="TPX201" s="251"/>
      <c r="TPY201" s="251"/>
      <c r="TPZ201" s="251"/>
      <c r="TQA201" s="251"/>
      <c r="TQB201" s="251"/>
      <c r="TQC201" s="251"/>
      <c r="TQD201" s="251"/>
      <c r="TQE201" s="251"/>
      <c r="TQF201" s="251"/>
      <c r="TQG201" s="251"/>
      <c r="TQH201" s="251"/>
      <c r="TQI201" s="251"/>
      <c r="TQJ201" s="251"/>
      <c r="TQK201" s="251"/>
      <c r="TQL201" s="251"/>
      <c r="TQM201" s="251"/>
      <c r="TQN201" s="251"/>
      <c r="TQO201" s="251"/>
      <c r="TQP201" s="251"/>
      <c r="TQQ201" s="251"/>
      <c r="TQR201" s="251"/>
      <c r="TQS201" s="251"/>
      <c r="TQT201" s="251"/>
      <c r="TQU201" s="251"/>
      <c r="TQV201" s="251"/>
      <c r="TQW201" s="251"/>
      <c r="TQX201" s="251"/>
      <c r="TQY201" s="251"/>
      <c r="TQZ201" s="251"/>
      <c r="TRA201" s="251"/>
      <c r="TRB201" s="251"/>
      <c r="TRC201" s="251"/>
      <c r="TRD201" s="251"/>
      <c r="TRE201" s="251"/>
      <c r="TRF201" s="251"/>
      <c r="TRG201" s="251"/>
      <c r="TRH201" s="251"/>
      <c r="TRI201" s="251"/>
      <c r="TRJ201" s="251"/>
      <c r="TRK201" s="251"/>
      <c r="TRL201" s="251"/>
      <c r="TRM201" s="251"/>
      <c r="TRN201" s="251"/>
      <c r="TRO201" s="251"/>
      <c r="TRP201" s="251"/>
      <c r="TRQ201" s="251"/>
      <c r="TRR201" s="251"/>
      <c r="TRS201" s="251"/>
      <c r="TRT201" s="251"/>
      <c r="TRU201" s="251"/>
      <c r="TRV201" s="251"/>
      <c r="TRW201" s="251"/>
      <c r="TRX201" s="251"/>
      <c r="TRY201" s="251"/>
      <c r="TRZ201" s="251"/>
      <c r="TSA201" s="251"/>
      <c r="TSB201" s="251"/>
      <c r="TSC201" s="251"/>
      <c r="TSD201" s="251"/>
      <c r="TSE201" s="251"/>
      <c r="TSF201" s="251"/>
      <c r="TSG201" s="251"/>
      <c r="TSH201" s="251"/>
      <c r="TSI201" s="251"/>
      <c r="TSJ201" s="251"/>
      <c r="TSK201" s="251"/>
      <c r="TSL201" s="251"/>
      <c r="TSM201" s="251"/>
      <c r="TSN201" s="251"/>
      <c r="TSO201" s="251"/>
      <c r="TSP201" s="251"/>
      <c r="TSQ201" s="251"/>
      <c r="TSR201" s="251"/>
      <c r="TSS201" s="251"/>
      <c r="TST201" s="251"/>
      <c r="TSU201" s="251"/>
      <c r="TSV201" s="251"/>
      <c r="TSW201" s="251"/>
      <c r="TSX201" s="251"/>
      <c r="TSY201" s="251"/>
      <c r="TSZ201" s="251"/>
      <c r="TTA201" s="251"/>
      <c r="TTB201" s="251"/>
      <c r="TTC201" s="251"/>
      <c r="TTD201" s="251"/>
      <c r="TTE201" s="251"/>
      <c r="TTF201" s="251"/>
      <c r="TTG201" s="251"/>
      <c r="TTH201" s="251"/>
      <c r="TTI201" s="251"/>
      <c r="TTJ201" s="251"/>
      <c r="TTK201" s="251"/>
      <c r="TTL201" s="251"/>
      <c r="TTM201" s="251"/>
      <c r="TTN201" s="251"/>
      <c r="TTO201" s="251"/>
      <c r="TTP201" s="251"/>
      <c r="TTQ201" s="251"/>
      <c r="TTR201" s="251"/>
      <c r="TTS201" s="251"/>
      <c r="TTT201" s="251"/>
      <c r="TTU201" s="251"/>
      <c r="TTV201" s="251"/>
      <c r="TTW201" s="251"/>
      <c r="TTX201" s="251"/>
      <c r="TTY201" s="251"/>
      <c r="TTZ201" s="251"/>
      <c r="TUA201" s="251"/>
      <c r="TUB201" s="251"/>
      <c r="TUC201" s="251"/>
      <c r="TUD201" s="251"/>
      <c r="TUE201" s="251"/>
      <c r="TUF201" s="251"/>
      <c r="TUG201" s="251"/>
      <c r="TUH201" s="251"/>
      <c r="TUI201" s="251"/>
      <c r="TUJ201" s="251"/>
      <c r="TUK201" s="251"/>
      <c r="TUL201" s="251"/>
      <c r="TUM201" s="251"/>
      <c r="TUN201" s="251"/>
      <c r="TUO201" s="251"/>
      <c r="TUP201" s="251"/>
      <c r="TUQ201" s="251"/>
      <c r="TUR201" s="251"/>
      <c r="TUS201" s="251"/>
      <c r="TUT201" s="251"/>
      <c r="TUU201" s="251"/>
      <c r="TUV201" s="251"/>
      <c r="TUW201" s="251"/>
      <c r="TUX201" s="251"/>
      <c r="TUY201" s="251"/>
      <c r="TUZ201" s="251"/>
      <c r="TVA201" s="251"/>
      <c r="TVB201" s="251"/>
      <c r="TVC201" s="251"/>
      <c r="TVD201" s="251"/>
      <c r="TVE201" s="251"/>
      <c r="TVF201" s="251"/>
      <c r="TVG201" s="251"/>
      <c r="TVH201" s="251"/>
      <c r="TVI201" s="251"/>
      <c r="TVJ201" s="251"/>
      <c r="TVK201" s="251"/>
      <c r="TVL201" s="251"/>
      <c r="TVM201" s="251"/>
      <c r="TVN201" s="251"/>
      <c r="TVO201" s="251"/>
      <c r="TVP201" s="251"/>
      <c r="TVQ201" s="251"/>
      <c r="TVR201" s="251"/>
      <c r="TVS201" s="251"/>
      <c r="TVT201" s="251"/>
      <c r="TVU201" s="251"/>
      <c r="TVV201" s="251"/>
      <c r="TVW201" s="251"/>
      <c r="TVX201" s="251"/>
      <c r="TVY201" s="251"/>
      <c r="TVZ201" s="251"/>
      <c r="TWA201" s="251"/>
      <c r="TWB201" s="251"/>
      <c r="TWC201" s="251"/>
      <c r="TWD201" s="251"/>
      <c r="TWE201" s="251"/>
      <c r="TWF201" s="251"/>
      <c r="TWG201" s="251"/>
      <c r="TWH201" s="251"/>
      <c r="TWI201" s="251"/>
      <c r="TWJ201" s="251"/>
      <c r="TWK201" s="251"/>
      <c r="TWL201" s="251"/>
      <c r="TWM201" s="251"/>
      <c r="TWN201" s="251"/>
      <c r="TWO201" s="251"/>
      <c r="TWP201" s="251"/>
      <c r="TWQ201" s="251"/>
      <c r="TWR201" s="251"/>
      <c r="TWS201" s="251"/>
      <c r="TWT201" s="251"/>
      <c r="TWU201" s="251"/>
      <c r="TWV201" s="251"/>
      <c r="TWW201" s="251"/>
      <c r="TWX201" s="251"/>
      <c r="TWY201" s="251"/>
      <c r="TWZ201" s="251"/>
      <c r="TXA201" s="251"/>
      <c r="TXB201" s="251"/>
      <c r="TXC201" s="251"/>
      <c r="TXD201" s="251"/>
      <c r="TXE201" s="251"/>
      <c r="TXF201" s="251"/>
      <c r="TXG201" s="251"/>
      <c r="TXH201" s="251"/>
      <c r="TXI201" s="251"/>
      <c r="TXJ201" s="251"/>
      <c r="TXK201" s="251"/>
      <c r="TXL201" s="251"/>
      <c r="TXM201" s="251"/>
      <c r="TXN201" s="251"/>
      <c r="TXO201" s="251"/>
      <c r="TXP201" s="251"/>
      <c r="TXQ201" s="251"/>
      <c r="TXR201" s="251"/>
      <c r="TXS201" s="251"/>
      <c r="TXT201" s="251"/>
      <c r="TXU201" s="251"/>
      <c r="TXV201" s="251"/>
      <c r="TXW201" s="251"/>
      <c r="TXX201" s="251"/>
      <c r="TXY201" s="251"/>
      <c r="TXZ201" s="251"/>
      <c r="TYA201" s="251"/>
      <c r="TYB201" s="251"/>
      <c r="TYC201" s="251"/>
      <c r="TYD201" s="251"/>
      <c r="TYE201" s="251"/>
      <c r="TYF201" s="251"/>
      <c r="TYG201" s="251"/>
      <c r="TYH201" s="251"/>
      <c r="TYI201" s="251"/>
      <c r="TYJ201" s="251"/>
      <c r="TYK201" s="251"/>
      <c r="TYL201" s="251"/>
      <c r="TYM201" s="251"/>
      <c r="TYN201" s="251"/>
      <c r="TYO201" s="251"/>
      <c r="TYP201" s="251"/>
      <c r="TYQ201" s="251"/>
      <c r="TYR201" s="251"/>
      <c r="TYS201" s="251"/>
      <c r="TYT201" s="251"/>
      <c r="TYU201" s="251"/>
      <c r="TYV201" s="251"/>
      <c r="TYW201" s="251"/>
      <c r="TYX201" s="251"/>
      <c r="TYY201" s="251"/>
      <c r="TYZ201" s="251"/>
      <c r="TZA201" s="251"/>
      <c r="TZB201" s="251"/>
      <c r="TZC201" s="251"/>
      <c r="TZD201" s="251"/>
      <c r="TZE201" s="251"/>
      <c r="TZF201" s="251"/>
      <c r="TZG201" s="251"/>
      <c r="TZH201" s="251"/>
      <c r="TZI201" s="251"/>
      <c r="TZJ201" s="251"/>
      <c r="TZK201" s="251"/>
      <c r="TZL201" s="251"/>
      <c r="TZM201" s="251"/>
      <c r="TZN201" s="251"/>
      <c r="TZO201" s="251"/>
      <c r="TZP201" s="251"/>
      <c r="TZQ201" s="251"/>
      <c r="TZR201" s="251"/>
      <c r="TZS201" s="251"/>
      <c r="TZT201" s="251"/>
      <c r="TZU201" s="251"/>
      <c r="TZV201" s="251"/>
      <c r="TZW201" s="251"/>
      <c r="TZX201" s="251"/>
      <c r="TZY201" s="251"/>
      <c r="TZZ201" s="251"/>
      <c r="UAA201" s="251"/>
      <c r="UAB201" s="251"/>
      <c r="UAC201" s="251"/>
      <c r="UAD201" s="251"/>
      <c r="UAE201" s="251"/>
      <c r="UAF201" s="251"/>
      <c r="UAG201" s="251"/>
      <c r="UAH201" s="251"/>
      <c r="UAI201" s="251"/>
      <c r="UAJ201" s="251"/>
      <c r="UAK201" s="251"/>
      <c r="UAL201" s="251"/>
      <c r="UAM201" s="251"/>
      <c r="UAN201" s="251"/>
      <c r="UAO201" s="251"/>
      <c r="UAP201" s="251"/>
      <c r="UAQ201" s="251"/>
      <c r="UAR201" s="251"/>
      <c r="UAS201" s="251"/>
      <c r="UAT201" s="251"/>
      <c r="UAU201" s="251"/>
      <c r="UAV201" s="251"/>
      <c r="UAW201" s="251"/>
      <c r="UAX201" s="251"/>
      <c r="UAY201" s="251"/>
      <c r="UAZ201" s="251"/>
      <c r="UBA201" s="251"/>
      <c r="UBB201" s="251"/>
      <c r="UBC201" s="251"/>
      <c r="UBD201" s="251"/>
      <c r="UBE201" s="251"/>
      <c r="UBF201" s="251"/>
      <c r="UBG201" s="251"/>
      <c r="UBH201" s="251"/>
      <c r="UBI201" s="251"/>
      <c r="UBJ201" s="251"/>
      <c r="UBK201" s="251"/>
      <c r="UBL201" s="251"/>
      <c r="UBM201" s="251"/>
      <c r="UBN201" s="251"/>
      <c r="UBO201" s="251"/>
      <c r="UBP201" s="251"/>
      <c r="UBQ201" s="251"/>
      <c r="UBR201" s="251"/>
      <c r="UBS201" s="251"/>
      <c r="UBT201" s="251"/>
      <c r="UBU201" s="251"/>
      <c r="UBV201" s="251"/>
      <c r="UBW201" s="251"/>
      <c r="UBX201" s="251"/>
      <c r="UBY201" s="251"/>
      <c r="UBZ201" s="251"/>
      <c r="UCA201" s="251"/>
      <c r="UCB201" s="251"/>
      <c r="UCC201" s="251"/>
      <c r="UCD201" s="251"/>
      <c r="UCE201" s="251"/>
      <c r="UCF201" s="251"/>
      <c r="UCG201" s="251"/>
      <c r="UCH201" s="251"/>
      <c r="UCI201" s="251"/>
      <c r="UCJ201" s="251"/>
      <c r="UCK201" s="251"/>
      <c r="UCL201" s="251"/>
      <c r="UCM201" s="251"/>
      <c r="UCN201" s="251"/>
      <c r="UCO201" s="251"/>
      <c r="UCP201" s="251"/>
      <c r="UCQ201" s="251"/>
      <c r="UCR201" s="251"/>
      <c r="UCS201" s="251"/>
      <c r="UCT201" s="251"/>
      <c r="UCU201" s="251"/>
      <c r="UCV201" s="251"/>
      <c r="UCW201" s="251"/>
      <c r="UCX201" s="251"/>
      <c r="UCY201" s="251"/>
      <c r="UCZ201" s="251"/>
      <c r="UDA201" s="251"/>
      <c r="UDB201" s="251"/>
      <c r="UDC201" s="251"/>
      <c r="UDD201" s="251"/>
      <c r="UDE201" s="251"/>
      <c r="UDF201" s="251"/>
      <c r="UDG201" s="251"/>
      <c r="UDH201" s="251"/>
      <c r="UDI201" s="251"/>
      <c r="UDJ201" s="251"/>
      <c r="UDK201" s="251"/>
      <c r="UDL201" s="251"/>
      <c r="UDM201" s="251"/>
      <c r="UDN201" s="251"/>
      <c r="UDO201" s="251"/>
      <c r="UDP201" s="251"/>
      <c r="UDQ201" s="251"/>
      <c r="UDR201" s="251"/>
      <c r="UDS201" s="251"/>
      <c r="UDT201" s="251"/>
      <c r="UDU201" s="251"/>
      <c r="UDV201" s="251"/>
      <c r="UDW201" s="251"/>
      <c r="UDX201" s="251"/>
      <c r="UDY201" s="251"/>
      <c r="UDZ201" s="251"/>
      <c r="UEA201" s="251"/>
      <c r="UEB201" s="251"/>
      <c r="UEC201" s="251"/>
      <c r="UED201" s="251"/>
      <c r="UEE201" s="251"/>
      <c r="UEF201" s="251"/>
      <c r="UEG201" s="251"/>
      <c r="UEH201" s="251"/>
      <c r="UEI201" s="251"/>
      <c r="UEJ201" s="251"/>
      <c r="UEK201" s="251"/>
      <c r="UEL201" s="251"/>
      <c r="UEM201" s="251"/>
      <c r="UEN201" s="251"/>
      <c r="UEO201" s="251"/>
      <c r="UEP201" s="251"/>
      <c r="UEQ201" s="251"/>
      <c r="UER201" s="251"/>
      <c r="UES201" s="251"/>
      <c r="UET201" s="251"/>
      <c r="UEU201" s="251"/>
      <c r="UEV201" s="251"/>
      <c r="UEW201" s="251"/>
      <c r="UEX201" s="251"/>
      <c r="UEY201" s="251"/>
      <c r="UEZ201" s="251"/>
      <c r="UFA201" s="251"/>
      <c r="UFB201" s="251"/>
      <c r="UFC201" s="251"/>
      <c r="UFD201" s="251"/>
      <c r="UFE201" s="251"/>
      <c r="UFF201" s="251"/>
      <c r="UFG201" s="251"/>
      <c r="UFH201" s="251"/>
      <c r="UFI201" s="251"/>
      <c r="UFJ201" s="251"/>
      <c r="UFK201" s="251"/>
      <c r="UFL201" s="251"/>
      <c r="UFM201" s="251"/>
      <c r="UFN201" s="251"/>
      <c r="UFO201" s="251"/>
      <c r="UFP201" s="251"/>
      <c r="UFQ201" s="251"/>
      <c r="UFR201" s="251"/>
      <c r="UFS201" s="251"/>
      <c r="UFT201" s="251"/>
      <c r="UFU201" s="251"/>
      <c r="UFV201" s="251"/>
      <c r="UFW201" s="251"/>
      <c r="UFX201" s="251"/>
      <c r="UFY201" s="251"/>
      <c r="UFZ201" s="251"/>
      <c r="UGA201" s="251"/>
      <c r="UGB201" s="251"/>
      <c r="UGC201" s="251"/>
      <c r="UGD201" s="251"/>
      <c r="UGE201" s="251"/>
      <c r="UGF201" s="251"/>
      <c r="UGG201" s="251"/>
      <c r="UGH201" s="251"/>
      <c r="UGI201" s="251"/>
      <c r="UGJ201" s="251"/>
      <c r="UGK201" s="251"/>
      <c r="UGL201" s="251"/>
      <c r="UGM201" s="251"/>
      <c r="UGN201" s="251"/>
      <c r="UGO201" s="251"/>
      <c r="UGP201" s="251"/>
      <c r="UGQ201" s="251"/>
      <c r="UGR201" s="251"/>
      <c r="UGS201" s="251"/>
      <c r="UGT201" s="251"/>
      <c r="UGU201" s="251"/>
      <c r="UGV201" s="251"/>
      <c r="UGW201" s="251"/>
      <c r="UGX201" s="251"/>
      <c r="UGY201" s="251"/>
      <c r="UGZ201" s="251"/>
      <c r="UHA201" s="251"/>
      <c r="UHB201" s="251"/>
      <c r="UHC201" s="251"/>
      <c r="UHD201" s="251"/>
      <c r="UHE201" s="251"/>
      <c r="UHF201" s="251"/>
      <c r="UHG201" s="251"/>
      <c r="UHH201" s="251"/>
      <c r="UHI201" s="251"/>
      <c r="UHJ201" s="251"/>
      <c r="UHK201" s="251"/>
      <c r="UHL201" s="251"/>
      <c r="UHM201" s="251"/>
      <c r="UHN201" s="251"/>
      <c r="UHO201" s="251"/>
      <c r="UHP201" s="251"/>
      <c r="UHQ201" s="251"/>
      <c r="UHR201" s="251"/>
      <c r="UHS201" s="251"/>
      <c r="UHT201" s="251"/>
      <c r="UHU201" s="251"/>
      <c r="UHV201" s="251"/>
      <c r="UHW201" s="251"/>
      <c r="UHX201" s="251"/>
      <c r="UHY201" s="251"/>
      <c r="UHZ201" s="251"/>
      <c r="UIA201" s="251"/>
      <c r="UIB201" s="251"/>
      <c r="UIC201" s="251"/>
      <c r="UID201" s="251"/>
      <c r="UIE201" s="251"/>
      <c r="UIF201" s="251"/>
      <c r="UIG201" s="251"/>
      <c r="UIH201" s="251"/>
      <c r="UII201" s="251"/>
      <c r="UIJ201" s="251"/>
      <c r="UIK201" s="251"/>
      <c r="UIL201" s="251"/>
      <c r="UIM201" s="251"/>
      <c r="UIN201" s="251"/>
      <c r="UIO201" s="251"/>
      <c r="UIP201" s="251"/>
      <c r="UIQ201" s="251"/>
      <c r="UIR201" s="251"/>
      <c r="UIS201" s="251"/>
      <c r="UIT201" s="251"/>
      <c r="UIU201" s="251"/>
      <c r="UIV201" s="251"/>
      <c r="UIW201" s="251"/>
      <c r="UIX201" s="251"/>
      <c r="UIY201" s="251"/>
      <c r="UIZ201" s="251"/>
      <c r="UJA201" s="251"/>
      <c r="UJB201" s="251"/>
      <c r="UJC201" s="251"/>
      <c r="UJD201" s="251"/>
      <c r="UJE201" s="251"/>
      <c r="UJF201" s="251"/>
      <c r="UJG201" s="251"/>
      <c r="UJH201" s="251"/>
      <c r="UJI201" s="251"/>
      <c r="UJJ201" s="251"/>
      <c r="UJK201" s="251"/>
      <c r="UJL201" s="251"/>
      <c r="UJM201" s="251"/>
      <c r="UJN201" s="251"/>
      <c r="UJO201" s="251"/>
      <c r="UJP201" s="251"/>
      <c r="UJQ201" s="251"/>
      <c r="UJR201" s="251"/>
      <c r="UJS201" s="251"/>
      <c r="UJT201" s="251"/>
      <c r="UJU201" s="251"/>
      <c r="UJV201" s="251"/>
      <c r="UJW201" s="251"/>
      <c r="UJX201" s="251"/>
      <c r="UJY201" s="251"/>
      <c r="UJZ201" s="251"/>
      <c r="UKA201" s="251"/>
      <c r="UKB201" s="251"/>
      <c r="UKC201" s="251"/>
      <c r="UKD201" s="251"/>
      <c r="UKE201" s="251"/>
      <c r="UKF201" s="251"/>
      <c r="UKG201" s="251"/>
      <c r="UKH201" s="251"/>
      <c r="UKI201" s="251"/>
      <c r="UKJ201" s="251"/>
      <c r="UKK201" s="251"/>
      <c r="UKL201" s="251"/>
      <c r="UKM201" s="251"/>
      <c r="UKN201" s="251"/>
      <c r="UKO201" s="251"/>
      <c r="UKP201" s="251"/>
      <c r="UKQ201" s="251"/>
      <c r="UKR201" s="251"/>
      <c r="UKS201" s="251"/>
      <c r="UKT201" s="251"/>
      <c r="UKU201" s="251"/>
      <c r="UKV201" s="251"/>
      <c r="UKW201" s="251"/>
      <c r="UKX201" s="251"/>
      <c r="UKY201" s="251"/>
      <c r="UKZ201" s="251"/>
      <c r="ULA201" s="251"/>
      <c r="ULB201" s="251"/>
      <c r="ULC201" s="251"/>
      <c r="ULD201" s="251"/>
      <c r="ULE201" s="251"/>
      <c r="ULF201" s="251"/>
      <c r="ULG201" s="251"/>
      <c r="ULH201" s="251"/>
      <c r="ULI201" s="251"/>
      <c r="ULJ201" s="251"/>
      <c r="ULK201" s="251"/>
      <c r="ULL201" s="251"/>
      <c r="ULM201" s="251"/>
      <c r="ULN201" s="251"/>
      <c r="ULO201" s="251"/>
      <c r="ULP201" s="251"/>
      <c r="ULQ201" s="251"/>
      <c r="ULR201" s="251"/>
      <c r="ULS201" s="251"/>
      <c r="ULT201" s="251"/>
      <c r="ULU201" s="251"/>
      <c r="ULV201" s="251"/>
      <c r="ULW201" s="251"/>
      <c r="ULX201" s="251"/>
      <c r="ULY201" s="251"/>
      <c r="ULZ201" s="251"/>
      <c r="UMA201" s="251"/>
      <c r="UMB201" s="251"/>
      <c r="UMC201" s="251"/>
      <c r="UMD201" s="251"/>
      <c r="UME201" s="251"/>
      <c r="UMF201" s="251"/>
      <c r="UMG201" s="251"/>
      <c r="UMH201" s="251"/>
      <c r="UMI201" s="251"/>
      <c r="UMJ201" s="251"/>
      <c r="UMK201" s="251"/>
      <c r="UML201" s="251"/>
      <c r="UMM201" s="251"/>
      <c r="UMN201" s="251"/>
      <c r="UMO201" s="251"/>
      <c r="UMP201" s="251"/>
      <c r="UMQ201" s="251"/>
      <c r="UMR201" s="251"/>
      <c r="UMS201" s="251"/>
      <c r="UMT201" s="251"/>
      <c r="UMU201" s="251"/>
      <c r="UMV201" s="251"/>
      <c r="UMW201" s="251"/>
      <c r="UMX201" s="251"/>
      <c r="UMY201" s="251"/>
      <c r="UMZ201" s="251"/>
      <c r="UNA201" s="251"/>
      <c r="UNB201" s="251"/>
      <c r="UNC201" s="251"/>
      <c r="UND201" s="251"/>
      <c r="UNE201" s="251"/>
      <c r="UNF201" s="251"/>
      <c r="UNG201" s="251"/>
      <c r="UNH201" s="251"/>
      <c r="UNI201" s="251"/>
      <c r="UNJ201" s="251"/>
      <c r="UNK201" s="251"/>
      <c r="UNL201" s="251"/>
      <c r="UNM201" s="251"/>
      <c r="UNN201" s="251"/>
      <c r="UNO201" s="251"/>
      <c r="UNP201" s="251"/>
      <c r="UNQ201" s="251"/>
      <c r="UNR201" s="251"/>
      <c r="UNS201" s="251"/>
      <c r="UNT201" s="251"/>
      <c r="UNU201" s="251"/>
      <c r="UNV201" s="251"/>
      <c r="UNW201" s="251"/>
      <c r="UNX201" s="251"/>
      <c r="UNY201" s="251"/>
      <c r="UNZ201" s="251"/>
      <c r="UOA201" s="251"/>
      <c r="UOB201" s="251"/>
      <c r="UOC201" s="251"/>
      <c r="UOD201" s="251"/>
      <c r="UOE201" s="251"/>
      <c r="UOF201" s="251"/>
      <c r="UOG201" s="251"/>
      <c r="UOH201" s="251"/>
      <c r="UOI201" s="251"/>
      <c r="UOJ201" s="251"/>
      <c r="UOK201" s="251"/>
      <c r="UOL201" s="251"/>
      <c r="UOM201" s="251"/>
      <c r="UON201" s="251"/>
      <c r="UOO201" s="251"/>
      <c r="UOP201" s="251"/>
      <c r="UOQ201" s="251"/>
      <c r="UOR201" s="251"/>
      <c r="UOS201" s="251"/>
      <c r="UOT201" s="251"/>
      <c r="UOU201" s="251"/>
      <c r="UOV201" s="251"/>
      <c r="UOW201" s="251"/>
      <c r="UOX201" s="251"/>
      <c r="UOY201" s="251"/>
      <c r="UOZ201" s="251"/>
      <c r="UPA201" s="251"/>
      <c r="UPB201" s="251"/>
      <c r="UPC201" s="251"/>
      <c r="UPD201" s="251"/>
      <c r="UPE201" s="251"/>
      <c r="UPF201" s="251"/>
      <c r="UPG201" s="251"/>
      <c r="UPH201" s="251"/>
      <c r="UPI201" s="251"/>
      <c r="UPJ201" s="251"/>
      <c r="UPK201" s="251"/>
      <c r="UPL201" s="251"/>
      <c r="UPM201" s="251"/>
      <c r="UPN201" s="251"/>
      <c r="UPO201" s="251"/>
      <c r="UPP201" s="251"/>
      <c r="UPQ201" s="251"/>
      <c r="UPR201" s="251"/>
      <c r="UPS201" s="251"/>
      <c r="UPT201" s="251"/>
      <c r="UPU201" s="251"/>
      <c r="UPV201" s="251"/>
      <c r="UPW201" s="251"/>
      <c r="UPX201" s="251"/>
      <c r="UPY201" s="251"/>
      <c r="UPZ201" s="251"/>
      <c r="UQA201" s="251"/>
      <c r="UQB201" s="251"/>
      <c r="UQC201" s="251"/>
      <c r="UQD201" s="251"/>
      <c r="UQE201" s="251"/>
      <c r="UQF201" s="251"/>
      <c r="UQG201" s="251"/>
      <c r="UQH201" s="251"/>
      <c r="UQI201" s="251"/>
      <c r="UQJ201" s="251"/>
      <c r="UQK201" s="251"/>
      <c r="UQL201" s="251"/>
      <c r="UQM201" s="251"/>
      <c r="UQN201" s="251"/>
      <c r="UQO201" s="251"/>
      <c r="UQP201" s="251"/>
      <c r="UQQ201" s="251"/>
      <c r="UQR201" s="251"/>
      <c r="UQS201" s="251"/>
      <c r="UQT201" s="251"/>
      <c r="UQU201" s="251"/>
      <c r="UQV201" s="251"/>
      <c r="UQW201" s="251"/>
      <c r="UQX201" s="251"/>
      <c r="UQY201" s="251"/>
      <c r="UQZ201" s="251"/>
      <c r="URA201" s="251"/>
      <c r="URB201" s="251"/>
      <c r="URC201" s="251"/>
      <c r="URD201" s="251"/>
      <c r="URE201" s="251"/>
      <c r="URF201" s="251"/>
      <c r="URG201" s="251"/>
      <c r="URH201" s="251"/>
      <c r="URI201" s="251"/>
      <c r="URJ201" s="251"/>
      <c r="URK201" s="251"/>
      <c r="URL201" s="251"/>
      <c r="URM201" s="251"/>
      <c r="URN201" s="251"/>
      <c r="URO201" s="251"/>
      <c r="URP201" s="251"/>
      <c r="URQ201" s="251"/>
      <c r="URR201" s="251"/>
      <c r="URS201" s="251"/>
      <c r="URT201" s="251"/>
      <c r="URU201" s="251"/>
      <c r="URV201" s="251"/>
      <c r="URW201" s="251"/>
      <c r="URX201" s="251"/>
      <c r="URY201" s="251"/>
      <c r="URZ201" s="251"/>
      <c r="USA201" s="251"/>
      <c r="USB201" s="251"/>
      <c r="USC201" s="251"/>
      <c r="USD201" s="251"/>
      <c r="USE201" s="251"/>
      <c r="USF201" s="251"/>
      <c r="USG201" s="251"/>
      <c r="USH201" s="251"/>
      <c r="USI201" s="251"/>
      <c r="USJ201" s="251"/>
      <c r="USK201" s="251"/>
      <c r="USL201" s="251"/>
      <c r="USM201" s="251"/>
      <c r="USN201" s="251"/>
      <c r="USO201" s="251"/>
      <c r="USP201" s="251"/>
      <c r="USQ201" s="251"/>
      <c r="USR201" s="251"/>
      <c r="USS201" s="251"/>
      <c r="UST201" s="251"/>
      <c r="USU201" s="251"/>
      <c r="USV201" s="251"/>
      <c r="USW201" s="251"/>
      <c r="USX201" s="251"/>
      <c r="USY201" s="251"/>
      <c r="USZ201" s="251"/>
      <c r="UTA201" s="251"/>
      <c r="UTB201" s="251"/>
      <c r="UTC201" s="251"/>
      <c r="UTD201" s="251"/>
      <c r="UTE201" s="251"/>
      <c r="UTF201" s="251"/>
      <c r="UTG201" s="251"/>
      <c r="UTH201" s="251"/>
      <c r="UTI201" s="251"/>
      <c r="UTJ201" s="251"/>
      <c r="UTK201" s="251"/>
      <c r="UTL201" s="251"/>
      <c r="UTM201" s="251"/>
      <c r="UTN201" s="251"/>
      <c r="UTO201" s="251"/>
      <c r="UTP201" s="251"/>
      <c r="UTQ201" s="251"/>
      <c r="UTR201" s="251"/>
      <c r="UTS201" s="251"/>
      <c r="UTT201" s="251"/>
      <c r="UTU201" s="251"/>
      <c r="UTV201" s="251"/>
      <c r="UTW201" s="251"/>
      <c r="UTX201" s="251"/>
      <c r="UTY201" s="251"/>
      <c r="UTZ201" s="251"/>
      <c r="UUA201" s="251"/>
      <c r="UUB201" s="251"/>
      <c r="UUC201" s="251"/>
      <c r="UUD201" s="251"/>
      <c r="UUE201" s="251"/>
      <c r="UUF201" s="251"/>
      <c r="UUG201" s="251"/>
      <c r="UUH201" s="251"/>
      <c r="UUI201" s="251"/>
      <c r="UUJ201" s="251"/>
      <c r="UUK201" s="251"/>
      <c r="UUL201" s="251"/>
      <c r="UUM201" s="251"/>
      <c r="UUN201" s="251"/>
      <c r="UUO201" s="251"/>
      <c r="UUP201" s="251"/>
      <c r="UUQ201" s="251"/>
      <c r="UUR201" s="251"/>
      <c r="UUS201" s="251"/>
      <c r="UUT201" s="251"/>
      <c r="UUU201" s="251"/>
      <c r="UUV201" s="251"/>
      <c r="UUW201" s="251"/>
      <c r="UUX201" s="251"/>
      <c r="UUY201" s="251"/>
      <c r="UUZ201" s="251"/>
      <c r="UVA201" s="251"/>
      <c r="UVB201" s="251"/>
      <c r="UVC201" s="251"/>
      <c r="UVD201" s="251"/>
      <c r="UVE201" s="251"/>
      <c r="UVF201" s="251"/>
      <c r="UVG201" s="251"/>
      <c r="UVH201" s="251"/>
      <c r="UVI201" s="251"/>
      <c r="UVJ201" s="251"/>
      <c r="UVK201" s="251"/>
      <c r="UVL201" s="251"/>
      <c r="UVM201" s="251"/>
      <c r="UVN201" s="251"/>
      <c r="UVO201" s="251"/>
      <c r="UVP201" s="251"/>
      <c r="UVQ201" s="251"/>
      <c r="UVR201" s="251"/>
      <c r="UVS201" s="251"/>
      <c r="UVT201" s="251"/>
      <c r="UVU201" s="251"/>
      <c r="UVV201" s="251"/>
      <c r="UVW201" s="251"/>
      <c r="UVX201" s="251"/>
      <c r="UVY201" s="251"/>
      <c r="UVZ201" s="251"/>
      <c r="UWA201" s="251"/>
      <c r="UWB201" s="251"/>
      <c r="UWC201" s="251"/>
      <c r="UWD201" s="251"/>
      <c r="UWE201" s="251"/>
      <c r="UWF201" s="251"/>
      <c r="UWG201" s="251"/>
      <c r="UWH201" s="251"/>
      <c r="UWI201" s="251"/>
      <c r="UWJ201" s="251"/>
      <c r="UWK201" s="251"/>
      <c r="UWL201" s="251"/>
      <c r="UWM201" s="251"/>
      <c r="UWN201" s="251"/>
      <c r="UWO201" s="251"/>
      <c r="UWP201" s="251"/>
      <c r="UWQ201" s="251"/>
      <c r="UWR201" s="251"/>
      <c r="UWS201" s="251"/>
      <c r="UWT201" s="251"/>
      <c r="UWU201" s="251"/>
      <c r="UWV201" s="251"/>
      <c r="UWW201" s="251"/>
      <c r="UWX201" s="251"/>
      <c r="UWY201" s="251"/>
      <c r="UWZ201" s="251"/>
      <c r="UXA201" s="251"/>
      <c r="UXB201" s="251"/>
      <c r="UXC201" s="251"/>
      <c r="UXD201" s="251"/>
      <c r="UXE201" s="251"/>
      <c r="UXF201" s="251"/>
      <c r="UXG201" s="251"/>
      <c r="UXH201" s="251"/>
      <c r="UXI201" s="251"/>
      <c r="UXJ201" s="251"/>
      <c r="UXK201" s="251"/>
      <c r="UXL201" s="251"/>
      <c r="UXM201" s="251"/>
      <c r="UXN201" s="251"/>
      <c r="UXO201" s="251"/>
      <c r="UXP201" s="251"/>
      <c r="UXQ201" s="251"/>
      <c r="UXR201" s="251"/>
      <c r="UXS201" s="251"/>
      <c r="UXT201" s="251"/>
      <c r="UXU201" s="251"/>
      <c r="UXV201" s="251"/>
      <c r="UXW201" s="251"/>
      <c r="UXX201" s="251"/>
      <c r="UXY201" s="251"/>
      <c r="UXZ201" s="251"/>
      <c r="UYA201" s="251"/>
      <c r="UYB201" s="251"/>
      <c r="UYC201" s="251"/>
      <c r="UYD201" s="251"/>
      <c r="UYE201" s="251"/>
      <c r="UYF201" s="251"/>
      <c r="UYG201" s="251"/>
      <c r="UYH201" s="251"/>
      <c r="UYI201" s="251"/>
      <c r="UYJ201" s="251"/>
      <c r="UYK201" s="251"/>
      <c r="UYL201" s="251"/>
      <c r="UYM201" s="251"/>
      <c r="UYN201" s="251"/>
      <c r="UYO201" s="251"/>
      <c r="UYP201" s="251"/>
      <c r="UYQ201" s="251"/>
      <c r="UYR201" s="251"/>
      <c r="UYS201" s="251"/>
      <c r="UYT201" s="251"/>
      <c r="UYU201" s="251"/>
      <c r="UYV201" s="251"/>
      <c r="UYW201" s="251"/>
      <c r="UYX201" s="251"/>
      <c r="UYY201" s="251"/>
      <c r="UYZ201" s="251"/>
      <c r="UZA201" s="251"/>
      <c r="UZB201" s="251"/>
      <c r="UZC201" s="251"/>
      <c r="UZD201" s="251"/>
      <c r="UZE201" s="251"/>
      <c r="UZF201" s="251"/>
      <c r="UZG201" s="251"/>
      <c r="UZH201" s="251"/>
      <c r="UZI201" s="251"/>
      <c r="UZJ201" s="251"/>
      <c r="UZK201" s="251"/>
      <c r="UZL201" s="251"/>
      <c r="UZM201" s="251"/>
      <c r="UZN201" s="251"/>
      <c r="UZO201" s="251"/>
      <c r="UZP201" s="251"/>
      <c r="UZQ201" s="251"/>
      <c r="UZR201" s="251"/>
      <c r="UZS201" s="251"/>
      <c r="UZT201" s="251"/>
      <c r="UZU201" s="251"/>
      <c r="UZV201" s="251"/>
      <c r="UZW201" s="251"/>
      <c r="UZX201" s="251"/>
      <c r="UZY201" s="251"/>
      <c r="UZZ201" s="251"/>
      <c r="VAA201" s="251"/>
      <c r="VAB201" s="251"/>
      <c r="VAC201" s="251"/>
      <c r="VAD201" s="251"/>
      <c r="VAE201" s="251"/>
      <c r="VAF201" s="251"/>
      <c r="VAG201" s="251"/>
      <c r="VAH201" s="251"/>
      <c r="VAI201" s="251"/>
      <c r="VAJ201" s="251"/>
      <c r="VAK201" s="251"/>
      <c r="VAL201" s="251"/>
      <c r="VAM201" s="251"/>
      <c r="VAN201" s="251"/>
      <c r="VAO201" s="251"/>
      <c r="VAP201" s="251"/>
      <c r="VAQ201" s="251"/>
      <c r="VAR201" s="251"/>
      <c r="VAS201" s="251"/>
      <c r="VAT201" s="251"/>
      <c r="VAU201" s="251"/>
      <c r="VAV201" s="251"/>
      <c r="VAW201" s="251"/>
      <c r="VAX201" s="251"/>
      <c r="VAY201" s="251"/>
      <c r="VAZ201" s="251"/>
      <c r="VBA201" s="251"/>
      <c r="VBB201" s="251"/>
      <c r="VBC201" s="251"/>
      <c r="VBD201" s="251"/>
      <c r="VBE201" s="251"/>
      <c r="VBF201" s="251"/>
      <c r="VBG201" s="251"/>
      <c r="VBH201" s="251"/>
      <c r="VBI201" s="251"/>
      <c r="VBJ201" s="251"/>
      <c r="VBK201" s="251"/>
      <c r="VBL201" s="251"/>
      <c r="VBM201" s="251"/>
      <c r="VBN201" s="251"/>
      <c r="VBO201" s="251"/>
      <c r="VBP201" s="251"/>
      <c r="VBQ201" s="251"/>
      <c r="VBR201" s="251"/>
      <c r="VBS201" s="251"/>
      <c r="VBT201" s="251"/>
      <c r="VBU201" s="251"/>
      <c r="VBV201" s="251"/>
      <c r="VBW201" s="251"/>
      <c r="VBX201" s="251"/>
      <c r="VBY201" s="251"/>
      <c r="VBZ201" s="251"/>
      <c r="VCA201" s="251"/>
      <c r="VCB201" s="251"/>
      <c r="VCC201" s="251"/>
      <c r="VCD201" s="251"/>
      <c r="VCE201" s="251"/>
      <c r="VCF201" s="251"/>
      <c r="VCG201" s="251"/>
      <c r="VCH201" s="251"/>
      <c r="VCI201" s="251"/>
      <c r="VCJ201" s="251"/>
      <c r="VCK201" s="251"/>
      <c r="VCL201" s="251"/>
      <c r="VCM201" s="251"/>
      <c r="VCN201" s="251"/>
      <c r="VCO201" s="251"/>
      <c r="VCP201" s="251"/>
      <c r="VCQ201" s="251"/>
      <c r="VCR201" s="251"/>
      <c r="VCS201" s="251"/>
      <c r="VCT201" s="251"/>
      <c r="VCU201" s="251"/>
      <c r="VCV201" s="251"/>
      <c r="VCW201" s="251"/>
      <c r="VCX201" s="251"/>
      <c r="VCY201" s="251"/>
      <c r="VCZ201" s="251"/>
      <c r="VDA201" s="251"/>
      <c r="VDB201" s="251"/>
      <c r="VDC201" s="251"/>
      <c r="VDD201" s="251"/>
      <c r="VDE201" s="251"/>
      <c r="VDF201" s="251"/>
      <c r="VDG201" s="251"/>
      <c r="VDH201" s="251"/>
      <c r="VDI201" s="251"/>
      <c r="VDJ201" s="251"/>
      <c r="VDK201" s="251"/>
      <c r="VDL201" s="251"/>
      <c r="VDM201" s="251"/>
      <c r="VDN201" s="251"/>
      <c r="VDO201" s="251"/>
      <c r="VDP201" s="251"/>
      <c r="VDQ201" s="251"/>
      <c r="VDR201" s="251"/>
      <c r="VDS201" s="251"/>
      <c r="VDT201" s="251"/>
      <c r="VDU201" s="251"/>
      <c r="VDV201" s="251"/>
      <c r="VDW201" s="251"/>
      <c r="VDX201" s="251"/>
      <c r="VDY201" s="251"/>
      <c r="VDZ201" s="251"/>
      <c r="VEA201" s="251"/>
      <c r="VEB201" s="251"/>
      <c r="VEC201" s="251"/>
      <c r="VED201" s="251"/>
      <c r="VEE201" s="251"/>
      <c r="VEF201" s="251"/>
      <c r="VEG201" s="251"/>
      <c r="VEH201" s="251"/>
      <c r="VEI201" s="251"/>
      <c r="VEJ201" s="251"/>
      <c r="VEK201" s="251"/>
      <c r="VEL201" s="251"/>
      <c r="VEM201" s="251"/>
      <c r="VEN201" s="251"/>
      <c r="VEO201" s="251"/>
      <c r="VEP201" s="251"/>
      <c r="VEQ201" s="251"/>
      <c r="VER201" s="251"/>
      <c r="VES201" s="251"/>
      <c r="VET201" s="251"/>
      <c r="VEU201" s="251"/>
      <c r="VEV201" s="251"/>
      <c r="VEW201" s="251"/>
      <c r="VEX201" s="251"/>
      <c r="VEY201" s="251"/>
      <c r="VEZ201" s="251"/>
      <c r="VFA201" s="251"/>
      <c r="VFB201" s="251"/>
      <c r="VFC201" s="251"/>
      <c r="VFD201" s="251"/>
      <c r="VFE201" s="251"/>
      <c r="VFF201" s="251"/>
      <c r="VFG201" s="251"/>
      <c r="VFH201" s="251"/>
      <c r="VFI201" s="251"/>
      <c r="VFJ201" s="251"/>
      <c r="VFK201" s="251"/>
      <c r="VFL201" s="251"/>
      <c r="VFM201" s="251"/>
      <c r="VFN201" s="251"/>
      <c r="VFO201" s="251"/>
      <c r="VFP201" s="251"/>
      <c r="VFQ201" s="251"/>
      <c r="VFR201" s="251"/>
      <c r="VFS201" s="251"/>
      <c r="VFT201" s="251"/>
      <c r="VFU201" s="251"/>
      <c r="VFV201" s="251"/>
      <c r="VFW201" s="251"/>
      <c r="VFX201" s="251"/>
      <c r="VFY201" s="251"/>
      <c r="VFZ201" s="251"/>
      <c r="VGA201" s="251"/>
      <c r="VGB201" s="251"/>
      <c r="VGC201" s="251"/>
      <c r="VGD201" s="251"/>
      <c r="VGE201" s="251"/>
      <c r="VGF201" s="251"/>
      <c r="VGG201" s="251"/>
      <c r="VGH201" s="251"/>
      <c r="VGI201" s="251"/>
      <c r="VGJ201" s="251"/>
      <c r="VGK201" s="251"/>
      <c r="VGL201" s="251"/>
      <c r="VGM201" s="251"/>
      <c r="VGN201" s="251"/>
      <c r="VGO201" s="251"/>
      <c r="VGP201" s="251"/>
      <c r="VGQ201" s="251"/>
      <c r="VGR201" s="251"/>
      <c r="VGS201" s="251"/>
      <c r="VGT201" s="251"/>
      <c r="VGU201" s="251"/>
      <c r="VGV201" s="251"/>
      <c r="VGW201" s="251"/>
      <c r="VGX201" s="251"/>
      <c r="VGY201" s="251"/>
      <c r="VGZ201" s="251"/>
      <c r="VHA201" s="251"/>
      <c r="VHB201" s="251"/>
      <c r="VHC201" s="251"/>
      <c r="VHD201" s="251"/>
      <c r="VHE201" s="251"/>
      <c r="VHF201" s="251"/>
      <c r="VHG201" s="251"/>
      <c r="VHH201" s="251"/>
      <c r="VHI201" s="251"/>
      <c r="VHJ201" s="251"/>
      <c r="VHK201" s="251"/>
      <c r="VHL201" s="251"/>
      <c r="VHM201" s="251"/>
      <c r="VHN201" s="251"/>
      <c r="VHO201" s="251"/>
      <c r="VHP201" s="251"/>
      <c r="VHQ201" s="251"/>
      <c r="VHR201" s="251"/>
      <c r="VHS201" s="251"/>
      <c r="VHT201" s="251"/>
      <c r="VHU201" s="251"/>
      <c r="VHV201" s="251"/>
      <c r="VHW201" s="251"/>
      <c r="VHX201" s="251"/>
      <c r="VHY201" s="251"/>
      <c r="VHZ201" s="251"/>
      <c r="VIA201" s="251"/>
      <c r="VIB201" s="251"/>
      <c r="VIC201" s="251"/>
      <c r="VID201" s="251"/>
      <c r="VIE201" s="251"/>
      <c r="VIF201" s="251"/>
      <c r="VIG201" s="251"/>
      <c r="VIH201" s="251"/>
      <c r="VII201" s="251"/>
      <c r="VIJ201" s="251"/>
      <c r="VIK201" s="251"/>
      <c r="VIL201" s="251"/>
      <c r="VIM201" s="251"/>
      <c r="VIN201" s="251"/>
      <c r="VIO201" s="251"/>
      <c r="VIP201" s="251"/>
      <c r="VIQ201" s="251"/>
      <c r="VIR201" s="251"/>
      <c r="VIS201" s="251"/>
      <c r="VIT201" s="251"/>
      <c r="VIU201" s="251"/>
      <c r="VIV201" s="251"/>
      <c r="VIW201" s="251"/>
      <c r="VIX201" s="251"/>
      <c r="VIY201" s="251"/>
      <c r="VIZ201" s="251"/>
      <c r="VJA201" s="251"/>
      <c r="VJB201" s="251"/>
      <c r="VJC201" s="251"/>
      <c r="VJD201" s="251"/>
      <c r="VJE201" s="251"/>
      <c r="VJF201" s="251"/>
      <c r="VJG201" s="251"/>
      <c r="VJH201" s="251"/>
      <c r="VJI201" s="251"/>
      <c r="VJJ201" s="251"/>
      <c r="VJK201" s="251"/>
      <c r="VJL201" s="251"/>
      <c r="VJM201" s="251"/>
      <c r="VJN201" s="251"/>
      <c r="VJO201" s="251"/>
      <c r="VJP201" s="251"/>
      <c r="VJQ201" s="251"/>
      <c r="VJR201" s="251"/>
      <c r="VJS201" s="251"/>
      <c r="VJT201" s="251"/>
      <c r="VJU201" s="251"/>
      <c r="VJV201" s="251"/>
      <c r="VJW201" s="251"/>
      <c r="VJX201" s="251"/>
      <c r="VJY201" s="251"/>
      <c r="VJZ201" s="251"/>
      <c r="VKA201" s="251"/>
      <c r="VKB201" s="251"/>
      <c r="VKC201" s="251"/>
      <c r="VKD201" s="251"/>
      <c r="VKE201" s="251"/>
      <c r="VKF201" s="251"/>
      <c r="VKG201" s="251"/>
      <c r="VKH201" s="251"/>
      <c r="VKI201" s="251"/>
      <c r="VKJ201" s="251"/>
      <c r="VKK201" s="251"/>
      <c r="VKL201" s="251"/>
      <c r="VKM201" s="251"/>
      <c r="VKN201" s="251"/>
      <c r="VKO201" s="251"/>
      <c r="VKP201" s="251"/>
      <c r="VKQ201" s="251"/>
      <c r="VKR201" s="251"/>
      <c r="VKS201" s="251"/>
      <c r="VKT201" s="251"/>
      <c r="VKU201" s="251"/>
      <c r="VKV201" s="251"/>
      <c r="VKW201" s="251"/>
      <c r="VKX201" s="251"/>
      <c r="VKY201" s="251"/>
      <c r="VKZ201" s="251"/>
      <c r="VLA201" s="251"/>
      <c r="VLB201" s="251"/>
      <c r="VLC201" s="251"/>
      <c r="VLD201" s="251"/>
      <c r="VLE201" s="251"/>
      <c r="VLF201" s="251"/>
      <c r="VLG201" s="251"/>
      <c r="VLH201" s="251"/>
      <c r="VLI201" s="251"/>
      <c r="VLJ201" s="251"/>
      <c r="VLK201" s="251"/>
      <c r="VLL201" s="251"/>
      <c r="VLM201" s="251"/>
      <c r="VLN201" s="251"/>
      <c r="VLO201" s="251"/>
      <c r="VLP201" s="251"/>
      <c r="VLQ201" s="251"/>
      <c r="VLR201" s="251"/>
      <c r="VLS201" s="251"/>
      <c r="VLT201" s="251"/>
      <c r="VLU201" s="251"/>
      <c r="VLV201" s="251"/>
      <c r="VLW201" s="251"/>
      <c r="VLX201" s="251"/>
      <c r="VLY201" s="251"/>
      <c r="VLZ201" s="251"/>
      <c r="VMA201" s="251"/>
      <c r="VMB201" s="251"/>
      <c r="VMC201" s="251"/>
      <c r="VMD201" s="251"/>
      <c r="VME201" s="251"/>
      <c r="VMF201" s="251"/>
      <c r="VMG201" s="251"/>
      <c r="VMH201" s="251"/>
      <c r="VMI201" s="251"/>
      <c r="VMJ201" s="251"/>
      <c r="VMK201" s="251"/>
      <c r="VML201" s="251"/>
      <c r="VMM201" s="251"/>
      <c r="VMN201" s="251"/>
      <c r="VMO201" s="251"/>
      <c r="VMP201" s="251"/>
      <c r="VMQ201" s="251"/>
      <c r="VMR201" s="251"/>
      <c r="VMS201" s="251"/>
      <c r="VMT201" s="251"/>
      <c r="VMU201" s="251"/>
      <c r="VMV201" s="251"/>
      <c r="VMW201" s="251"/>
      <c r="VMX201" s="251"/>
      <c r="VMY201" s="251"/>
      <c r="VMZ201" s="251"/>
      <c r="VNA201" s="251"/>
      <c r="VNB201" s="251"/>
      <c r="VNC201" s="251"/>
      <c r="VND201" s="251"/>
      <c r="VNE201" s="251"/>
      <c r="VNF201" s="251"/>
      <c r="VNG201" s="251"/>
      <c r="VNH201" s="251"/>
      <c r="VNI201" s="251"/>
      <c r="VNJ201" s="251"/>
      <c r="VNK201" s="251"/>
      <c r="VNL201" s="251"/>
      <c r="VNM201" s="251"/>
      <c r="VNN201" s="251"/>
      <c r="VNO201" s="251"/>
      <c r="VNP201" s="251"/>
      <c r="VNQ201" s="251"/>
      <c r="VNR201" s="251"/>
      <c r="VNS201" s="251"/>
      <c r="VNT201" s="251"/>
      <c r="VNU201" s="251"/>
      <c r="VNV201" s="251"/>
      <c r="VNW201" s="251"/>
      <c r="VNX201" s="251"/>
      <c r="VNY201" s="251"/>
      <c r="VNZ201" s="251"/>
      <c r="VOA201" s="251"/>
      <c r="VOB201" s="251"/>
      <c r="VOC201" s="251"/>
      <c r="VOD201" s="251"/>
      <c r="VOE201" s="251"/>
      <c r="VOF201" s="251"/>
      <c r="VOG201" s="251"/>
      <c r="VOH201" s="251"/>
      <c r="VOI201" s="251"/>
      <c r="VOJ201" s="251"/>
      <c r="VOK201" s="251"/>
      <c r="VOL201" s="251"/>
      <c r="VOM201" s="251"/>
      <c r="VON201" s="251"/>
      <c r="VOO201" s="251"/>
      <c r="VOP201" s="251"/>
      <c r="VOQ201" s="251"/>
      <c r="VOR201" s="251"/>
      <c r="VOS201" s="251"/>
      <c r="VOT201" s="251"/>
      <c r="VOU201" s="251"/>
      <c r="VOV201" s="251"/>
      <c r="VOW201" s="251"/>
      <c r="VOX201" s="251"/>
      <c r="VOY201" s="251"/>
      <c r="VOZ201" s="251"/>
      <c r="VPA201" s="251"/>
      <c r="VPB201" s="251"/>
      <c r="VPC201" s="251"/>
      <c r="VPD201" s="251"/>
      <c r="VPE201" s="251"/>
      <c r="VPF201" s="251"/>
      <c r="VPG201" s="251"/>
      <c r="VPH201" s="251"/>
      <c r="VPI201" s="251"/>
      <c r="VPJ201" s="251"/>
      <c r="VPK201" s="251"/>
      <c r="VPL201" s="251"/>
      <c r="VPM201" s="251"/>
      <c r="VPN201" s="251"/>
      <c r="VPO201" s="251"/>
      <c r="VPP201" s="251"/>
      <c r="VPQ201" s="251"/>
      <c r="VPR201" s="251"/>
      <c r="VPS201" s="251"/>
      <c r="VPT201" s="251"/>
      <c r="VPU201" s="251"/>
      <c r="VPV201" s="251"/>
      <c r="VPW201" s="251"/>
      <c r="VPX201" s="251"/>
      <c r="VPY201" s="251"/>
      <c r="VPZ201" s="251"/>
      <c r="VQA201" s="251"/>
      <c r="VQB201" s="251"/>
      <c r="VQC201" s="251"/>
      <c r="VQD201" s="251"/>
      <c r="VQE201" s="251"/>
      <c r="VQF201" s="251"/>
      <c r="VQG201" s="251"/>
      <c r="VQH201" s="251"/>
      <c r="VQI201" s="251"/>
      <c r="VQJ201" s="251"/>
      <c r="VQK201" s="251"/>
      <c r="VQL201" s="251"/>
      <c r="VQM201" s="251"/>
      <c r="VQN201" s="251"/>
      <c r="VQO201" s="251"/>
      <c r="VQP201" s="251"/>
      <c r="VQQ201" s="251"/>
      <c r="VQR201" s="251"/>
      <c r="VQS201" s="251"/>
      <c r="VQT201" s="251"/>
      <c r="VQU201" s="251"/>
      <c r="VQV201" s="251"/>
      <c r="VQW201" s="251"/>
      <c r="VQX201" s="251"/>
      <c r="VQY201" s="251"/>
      <c r="VQZ201" s="251"/>
      <c r="VRA201" s="251"/>
      <c r="VRB201" s="251"/>
      <c r="VRC201" s="251"/>
      <c r="VRD201" s="251"/>
      <c r="VRE201" s="251"/>
      <c r="VRF201" s="251"/>
      <c r="VRG201" s="251"/>
      <c r="VRH201" s="251"/>
      <c r="VRI201" s="251"/>
      <c r="VRJ201" s="251"/>
      <c r="VRK201" s="251"/>
      <c r="VRL201" s="251"/>
      <c r="VRM201" s="251"/>
      <c r="VRN201" s="251"/>
      <c r="VRO201" s="251"/>
      <c r="VRP201" s="251"/>
      <c r="VRQ201" s="251"/>
      <c r="VRR201" s="251"/>
      <c r="VRS201" s="251"/>
      <c r="VRT201" s="251"/>
      <c r="VRU201" s="251"/>
      <c r="VRV201" s="251"/>
      <c r="VRW201" s="251"/>
      <c r="VRX201" s="251"/>
      <c r="VRY201" s="251"/>
      <c r="VRZ201" s="251"/>
      <c r="VSA201" s="251"/>
      <c r="VSB201" s="251"/>
      <c r="VSC201" s="251"/>
      <c r="VSD201" s="251"/>
      <c r="VSE201" s="251"/>
      <c r="VSF201" s="251"/>
      <c r="VSG201" s="251"/>
      <c r="VSH201" s="251"/>
      <c r="VSI201" s="251"/>
      <c r="VSJ201" s="251"/>
      <c r="VSK201" s="251"/>
      <c r="VSL201" s="251"/>
      <c r="VSM201" s="251"/>
      <c r="VSN201" s="251"/>
      <c r="VSO201" s="251"/>
      <c r="VSP201" s="251"/>
      <c r="VSQ201" s="251"/>
      <c r="VSR201" s="251"/>
      <c r="VSS201" s="251"/>
      <c r="VST201" s="251"/>
      <c r="VSU201" s="251"/>
      <c r="VSV201" s="251"/>
      <c r="VSW201" s="251"/>
      <c r="VSX201" s="251"/>
      <c r="VSY201" s="251"/>
      <c r="VSZ201" s="251"/>
      <c r="VTA201" s="251"/>
      <c r="VTB201" s="251"/>
      <c r="VTC201" s="251"/>
      <c r="VTD201" s="251"/>
      <c r="VTE201" s="251"/>
      <c r="VTF201" s="251"/>
      <c r="VTG201" s="251"/>
      <c r="VTH201" s="251"/>
      <c r="VTI201" s="251"/>
      <c r="VTJ201" s="251"/>
      <c r="VTK201" s="251"/>
      <c r="VTL201" s="251"/>
      <c r="VTM201" s="251"/>
      <c r="VTN201" s="251"/>
      <c r="VTO201" s="251"/>
      <c r="VTP201" s="251"/>
      <c r="VTQ201" s="251"/>
      <c r="VTR201" s="251"/>
      <c r="VTS201" s="251"/>
      <c r="VTT201" s="251"/>
      <c r="VTU201" s="251"/>
      <c r="VTV201" s="251"/>
      <c r="VTW201" s="251"/>
      <c r="VTX201" s="251"/>
      <c r="VTY201" s="251"/>
      <c r="VTZ201" s="251"/>
      <c r="VUA201" s="251"/>
      <c r="VUB201" s="251"/>
      <c r="VUC201" s="251"/>
      <c r="VUD201" s="251"/>
      <c r="VUE201" s="251"/>
      <c r="VUF201" s="251"/>
      <c r="VUG201" s="251"/>
      <c r="VUH201" s="251"/>
      <c r="VUI201" s="251"/>
      <c r="VUJ201" s="251"/>
      <c r="VUK201" s="251"/>
      <c r="VUL201" s="251"/>
      <c r="VUM201" s="251"/>
      <c r="VUN201" s="251"/>
      <c r="VUO201" s="251"/>
      <c r="VUP201" s="251"/>
      <c r="VUQ201" s="251"/>
      <c r="VUR201" s="251"/>
      <c r="VUS201" s="251"/>
      <c r="VUT201" s="251"/>
      <c r="VUU201" s="251"/>
      <c r="VUV201" s="251"/>
      <c r="VUW201" s="251"/>
      <c r="VUX201" s="251"/>
      <c r="VUY201" s="251"/>
      <c r="VUZ201" s="251"/>
      <c r="VVA201" s="251"/>
      <c r="VVB201" s="251"/>
      <c r="VVC201" s="251"/>
      <c r="VVD201" s="251"/>
      <c r="VVE201" s="251"/>
      <c r="VVF201" s="251"/>
      <c r="VVG201" s="251"/>
      <c r="VVH201" s="251"/>
      <c r="VVI201" s="251"/>
      <c r="VVJ201" s="251"/>
      <c r="VVK201" s="251"/>
      <c r="VVL201" s="251"/>
      <c r="VVM201" s="251"/>
      <c r="VVN201" s="251"/>
      <c r="VVO201" s="251"/>
      <c r="VVP201" s="251"/>
      <c r="VVQ201" s="251"/>
      <c r="VVR201" s="251"/>
      <c r="VVS201" s="251"/>
      <c r="VVT201" s="251"/>
      <c r="VVU201" s="251"/>
      <c r="VVV201" s="251"/>
      <c r="VVW201" s="251"/>
      <c r="VVX201" s="251"/>
      <c r="VVY201" s="251"/>
      <c r="VVZ201" s="251"/>
      <c r="VWA201" s="251"/>
      <c r="VWB201" s="251"/>
      <c r="VWC201" s="251"/>
      <c r="VWD201" s="251"/>
      <c r="VWE201" s="251"/>
      <c r="VWF201" s="251"/>
      <c r="VWG201" s="251"/>
      <c r="VWH201" s="251"/>
      <c r="VWI201" s="251"/>
      <c r="VWJ201" s="251"/>
      <c r="VWK201" s="251"/>
      <c r="VWL201" s="251"/>
      <c r="VWM201" s="251"/>
      <c r="VWN201" s="251"/>
      <c r="VWO201" s="251"/>
      <c r="VWP201" s="251"/>
      <c r="VWQ201" s="251"/>
      <c r="VWR201" s="251"/>
      <c r="VWS201" s="251"/>
      <c r="VWT201" s="251"/>
      <c r="VWU201" s="251"/>
      <c r="VWV201" s="251"/>
      <c r="VWW201" s="251"/>
      <c r="VWX201" s="251"/>
      <c r="VWY201" s="251"/>
      <c r="VWZ201" s="251"/>
      <c r="VXA201" s="251"/>
      <c r="VXB201" s="251"/>
      <c r="VXC201" s="251"/>
      <c r="VXD201" s="251"/>
      <c r="VXE201" s="251"/>
      <c r="VXF201" s="251"/>
      <c r="VXG201" s="251"/>
      <c r="VXH201" s="251"/>
      <c r="VXI201" s="251"/>
      <c r="VXJ201" s="251"/>
      <c r="VXK201" s="251"/>
      <c r="VXL201" s="251"/>
      <c r="VXM201" s="251"/>
      <c r="VXN201" s="251"/>
      <c r="VXO201" s="251"/>
      <c r="VXP201" s="251"/>
      <c r="VXQ201" s="251"/>
      <c r="VXR201" s="251"/>
      <c r="VXS201" s="251"/>
      <c r="VXT201" s="251"/>
      <c r="VXU201" s="251"/>
      <c r="VXV201" s="251"/>
      <c r="VXW201" s="251"/>
      <c r="VXX201" s="251"/>
      <c r="VXY201" s="251"/>
      <c r="VXZ201" s="251"/>
      <c r="VYA201" s="251"/>
      <c r="VYB201" s="251"/>
      <c r="VYC201" s="251"/>
      <c r="VYD201" s="251"/>
      <c r="VYE201" s="251"/>
      <c r="VYF201" s="251"/>
      <c r="VYG201" s="251"/>
      <c r="VYH201" s="251"/>
      <c r="VYI201" s="251"/>
      <c r="VYJ201" s="251"/>
      <c r="VYK201" s="251"/>
      <c r="VYL201" s="251"/>
      <c r="VYM201" s="251"/>
      <c r="VYN201" s="251"/>
      <c r="VYO201" s="251"/>
      <c r="VYP201" s="251"/>
      <c r="VYQ201" s="251"/>
      <c r="VYR201" s="251"/>
      <c r="VYS201" s="251"/>
      <c r="VYT201" s="251"/>
      <c r="VYU201" s="251"/>
      <c r="VYV201" s="251"/>
      <c r="VYW201" s="251"/>
      <c r="VYX201" s="251"/>
      <c r="VYY201" s="251"/>
      <c r="VYZ201" s="251"/>
      <c r="VZA201" s="251"/>
      <c r="VZB201" s="251"/>
      <c r="VZC201" s="251"/>
      <c r="VZD201" s="251"/>
      <c r="VZE201" s="251"/>
      <c r="VZF201" s="251"/>
      <c r="VZG201" s="251"/>
      <c r="VZH201" s="251"/>
      <c r="VZI201" s="251"/>
      <c r="VZJ201" s="251"/>
      <c r="VZK201" s="251"/>
      <c r="VZL201" s="251"/>
      <c r="VZM201" s="251"/>
      <c r="VZN201" s="251"/>
      <c r="VZO201" s="251"/>
      <c r="VZP201" s="251"/>
      <c r="VZQ201" s="251"/>
      <c r="VZR201" s="251"/>
      <c r="VZS201" s="251"/>
      <c r="VZT201" s="251"/>
      <c r="VZU201" s="251"/>
      <c r="VZV201" s="251"/>
      <c r="VZW201" s="251"/>
      <c r="VZX201" s="251"/>
      <c r="VZY201" s="251"/>
      <c r="VZZ201" s="251"/>
      <c r="WAA201" s="251"/>
      <c r="WAB201" s="251"/>
      <c r="WAC201" s="251"/>
      <c r="WAD201" s="251"/>
      <c r="WAE201" s="251"/>
      <c r="WAF201" s="251"/>
      <c r="WAG201" s="251"/>
      <c r="WAH201" s="251"/>
      <c r="WAI201" s="251"/>
      <c r="WAJ201" s="251"/>
      <c r="WAK201" s="251"/>
      <c r="WAL201" s="251"/>
      <c r="WAM201" s="251"/>
      <c r="WAN201" s="251"/>
      <c r="WAO201" s="251"/>
      <c r="WAP201" s="251"/>
      <c r="WAQ201" s="251"/>
      <c r="WAR201" s="251"/>
      <c r="WAS201" s="251"/>
      <c r="WAT201" s="251"/>
      <c r="WAU201" s="251"/>
      <c r="WAV201" s="251"/>
      <c r="WAW201" s="251"/>
      <c r="WAX201" s="251"/>
      <c r="WAY201" s="251"/>
      <c r="WAZ201" s="251"/>
      <c r="WBA201" s="251"/>
      <c r="WBB201" s="251"/>
      <c r="WBC201" s="251"/>
      <c r="WBD201" s="251"/>
      <c r="WBE201" s="251"/>
      <c r="WBF201" s="251"/>
      <c r="WBG201" s="251"/>
      <c r="WBH201" s="251"/>
      <c r="WBI201" s="251"/>
      <c r="WBJ201" s="251"/>
      <c r="WBK201" s="251"/>
      <c r="WBL201" s="251"/>
      <c r="WBM201" s="251"/>
      <c r="WBN201" s="251"/>
      <c r="WBO201" s="251"/>
      <c r="WBP201" s="251"/>
      <c r="WBQ201" s="251"/>
      <c r="WBR201" s="251"/>
      <c r="WBS201" s="251"/>
      <c r="WBT201" s="251"/>
      <c r="WBU201" s="251"/>
      <c r="WBV201" s="251"/>
      <c r="WBW201" s="251"/>
      <c r="WBX201" s="251"/>
      <c r="WBY201" s="251"/>
      <c r="WBZ201" s="251"/>
      <c r="WCA201" s="251"/>
      <c r="WCB201" s="251"/>
      <c r="WCC201" s="251"/>
      <c r="WCD201" s="251"/>
      <c r="WCE201" s="251"/>
      <c r="WCF201" s="251"/>
      <c r="WCG201" s="251"/>
      <c r="WCH201" s="251"/>
      <c r="WCI201" s="251"/>
      <c r="WCJ201" s="251"/>
      <c r="WCK201" s="251"/>
      <c r="WCL201" s="251"/>
      <c r="WCM201" s="251"/>
      <c r="WCN201" s="251"/>
      <c r="WCO201" s="251"/>
      <c r="WCP201" s="251"/>
      <c r="WCQ201" s="251"/>
      <c r="WCR201" s="251"/>
      <c r="WCS201" s="251"/>
      <c r="WCT201" s="251"/>
      <c r="WCU201" s="251"/>
      <c r="WCV201" s="251"/>
      <c r="WCW201" s="251"/>
      <c r="WCX201" s="251"/>
      <c r="WCY201" s="251"/>
      <c r="WCZ201" s="251"/>
      <c r="WDA201" s="251"/>
      <c r="WDB201" s="251"/>
      <c r="WDC201" s="251"/>
      <c r="WDD201" s="251"/>
      <c r="WDE201" s="251"/>
      <c r="WDF201" s="251"/>
      <c r="WDG201" s="251"/>
      <c r="WDH201" s="251"/>
      <c r="WDI201" s="251"/>
      <c r="WDJ201" s="251"/>
      <c r="WDK201" s="251"/>
      <c r="WDL201" s="251"/>
      <c r="WDM201" s="251"/>
      <c r="WDN201" s="251"/>
      <c r="WDO201" s="251"/>
      <c r="WDP201" s="251"/>
      <c r="WDQ201" s="251"/>
      <c r="WDR201" s="251"/>
      <c r="WDS201" s="251"/>
      <c r="WDT201" s="251"/>
      <c r="WDU201" s="251"/>
      <c r="WDV201" s="251"/>
      <c r="WDW201" s="251"/>
      <c r="WDX201" s="251"/>
      <c r="WDY201" s="251"/>
      <c r="WDZ201" s="251"/>
      <c r="WEA201" s="251"/>
      <c r="WEB201" s="251"/>
      <c r="WEC201" s="251"/>
      <c r="WED201" s="251"/>
      <c r="WEE201" s="251"/>
      <c r="WEF201" s="251"/>
      <c r="WEG201" s="251"/>
      <c r="WEH201" s="251"/>
      <c r="WEI201" s="251"/>
      <c r="WEJ201" s="251"/>
      <c r="WEK201" s="251"/>
      <c r="WEL201" s="251"/>
      <c r="WEM201" s="251"/>
      <c r="WEN201" s="251"/>
      <c r="WEO201" s="251"/>
      <c r="WEP201" s="251"/>
      <c r="WEQ201" s="251"/>
      <c r="WER201" s="251"/>
      <c r="WES201" s="251"/>
      <c r="WET201" s="251"/>
      <c r="WEU201" s="251"/>
      <c r="WEV201" s="251"/>
      <c r="WEW201" s="251"/>
      <c r="WEX201" s="251"/>
      <c r="WEY201" s="251"/>
      <c r="WEZ201" s="251"/>
      <c r="WFA201" s="251"/>
      <c r="WFB201" s="251"/>
      <c r="WFC201" s="251"/>
      <c r="WFD201" s="251"/>
      <c r="WFE201" s="251"/>
      <c r="WFF201" s="251"/>
      <c r="WFG201" s="251"/>
      <c r="WFH201" s="251"/>
      <c r="WFI201" s="251"/>
      <c r="WFJ201" s="251"/>
      <c r="WFK201" s="251"/>
      <c r="WFL201" s="251"/>
      <c r="WFM201" s="251"/>
      <c r="WFN201" s="251"/>
      <c r="WFO201" s="251"/>
      <c r="WFP201" s="251"/>
      <c r="WFQ201" s="251"/>
      <c r="WFR201" s="251"/>
      <c r="WFS201" s="251"/>
      <c r="WFT201" s="251"/>
      <c r="WFU201" s="251"/>
      <c r="WFV201" s="251"/>
      <c r="WFW201" s="251"/>
      <c r="WFX201" s="251"/>
      <c r="WFY201" s="251"/>
      <c r="WFZ201" s="251"/>
      <c r="WGA201" s="251"/>
      <c r="WGB201" s="251"/>
      <c r="WGC201" s="251"/>
      <c r="WGD201" s="251"/>
      <c r="WGE201" s="251"/>
      <c r="WGF201" s="251"/>
      <c r="WGG201" s="251"/>
      <c r="WGH201" s="251"/>
      <c r="WGI201" s="251"/>
      <c r="WGJ201" s="251"/>
      <c r="WGK201" s="251"/>
      <c r="WGL201" s="251"/>
      <c r="WGM201" s="251"/>
      <c r="WGN201" s="251"/>
      <c r="WGO201" s="251"/>
      <c r="WGP201" s="251"/>
      <c r="WGQ201" s="251"/>
      <c r="WGR201" s="251"/>
      <c r="WGS201" s="251"/>
      <c r="WGT201" s="251"/>
      <c r="WGU201" s="251"/>
      <c r="WGV201" s="251"/>
      <c r="WGW201" s="251"/>
      <c r="WGX201" s="251"/>
      <c r="WGY201" s="251"/>
      <c r="WGZ201" s="251"/>
      <c r="WHA201" s="251"/>
      <c r="WHB201" s="251"/>
      <c r="WHC201" s="251"/>
      <c r="WHD201" s="251"/>
      <c r="WHE201" s="251"/>
      <c r="WHF201" s="251"/>
      <c r="WHG201" s="251"/>
      <c r="WHH201" s="251"/>
      <c r="WHI201" s="251"/>
      <c r="WHJ201" s="251"/>
      <c r="WHK201" s="251"/>
      <c r="WHL201" s="251"/>
      <c r="WHM201" s="251"/>
      <c r="WHN201" s="251"/>
      <c r="WHO201" s="251"/>
      <c r="WHP201" s="251"/>
      <c r="WHQ201" s="251"/>
      <c r="WHR201" s="251"/>
      <c r="WHS201" s="251"/>
      <c r="WHT201" s="251"/>
      <c r="WHU201" s="251"/>
      <c r="WHV201" s="251"/>
      <c r="WHW201" s="251"/>
      <c r="WHX201" s="251"/>
      <c r="WHY201" s="251"/>
      <c r="WHZ201" s="251"/>
      <c r="WIA201" s="251"/>
      <c r="WIB201" s="251"/>
      <c r="WIC201" s="251"/>
      <c r="WID201" s="251"/>
      <c r="WIE201" s="251"/>
      <c r="WIF201" s="251"/>
      <c r="WIG201" s="251"/>
      <c r="WIH201" s="251"/>
      <c r="WII201" s="251"/>
      <c r="WIJ201" s="251"/>
      <c r="WIK201" s="251"/>
      <c r="WIL201" s="251"/>
      <c r="WIM201" s="251"/>
      <c r="WIN201" s="251"/>
      <c r="WIO201" s="251"/>
      <c r="WIP201" s="251"/>
      <c r="WIQ201" s="251"/>
      <c r="WIR201" s="251"/>
      <c r="WIS201" s="251"/>
      <c r="WIT201" s="251"/>
      <c r="WIU201" s="251"/>
      <c r="WIV201" s="251"/>
      <c r="WIW201" s="251"/>
      <c r="WIX201" s="251"/>
      <c r="WIY201" s="251"/>
      <c r="WIZ201" s="251"/>
      <c r="WJA201" s="251"/>
      <c r="WJB201" s="251"/>
      <c r="WJC201" s="251"/>
      <c r="WJD201" s="251"/>
      <c r="WJE201" s="251"/>
      <c r="WJF201" s="251"/>
      <c r="WJG201" s="251"/>
      <c r="WJH201" s="251"/>
      <c r="WJI201" s="251"/>
      <c r="WJJ201" s="251"/>
      <c r="WJK201" s="251"/>
      <c r="WJL201" s="251"/>
      <c r="WJM201" s="251"/>
      <c r="WJN201" s="251"/>
      <c r="WJO201" s="251"/>
      <c r="WJP201" s="251"/>
      <c r="WJQ201" s="251"/>
      <c r="WJR201" s="251"/>
      <c r="WJS201" s="251"/>
      <c r="WJT201" s="251"/>
      <c r="WJU201" s="251"/>
      <c r="WJV201" s="251"/>
      <c r="WJW201" s="251"/>
      <c r="WJX201" s="251"/>
      <c r="WJY201" s="251"/>
      <c r="WJZ201" s="251"/>
      <c r="WKA201" s="251"/>
      <c r="WKB201" s="251"/>
      <c r="WKC201" s="251"/>
      <c r="WKD201" s="251"/>
      <c r="WKE201" s="251"/>
      <c r="WKF201" s="251"/>
      <c r="WKG201" s="251"/>
      <c r="WKH201" s="251"/>
      <c r="WKI201" s="251"/>
      <c r="WKJ201" s="251"/>
      <c r="WKK201" s="251"/>
      <c r="WKL201" s="251"/>
      <c r="WKM201" s="251"/>
      <c r="WKN201" s="251"/>
      <c r="WKO201" s="251"/>
      <c r="WKP201" s="251"/>
      <c r="WKQ201" s="251"/>
      <c r="WKR201" s="251"/>
      <c r="WKS201" s="251"/>
      <c r="WKT201" s="251"/>
      <c r="WKU201" s="251"/>
      <c r="WKV201" s="251"/>
      <c r="WKW201" s="251"/>
      <c r="WKX201" s="251"/>
      <c r="WKY201" s="251"/>
      <c r="WKZ201" s="251"/>
      <c r="WLA201" s="251"/>
      <c r="WLB201" s="251"/>
      <c r="WLC201" s="251"/>
      <c r="WLD201" s="251"/>
      <c r="WLE201" s="251"/>
      <c r="WLF201" s="251"/>
      <c r="WLG201" s="251"/>
      <c r="WLH201" s="251"/>
      <c r="WLI201" s="251"/>
      <c r="WLJ201" s="251"/>
      <c r="WLK201" s="251"/>
      <c r="WLL201" s="251"/>
      <c r="WLM201" s="251"/>
      <c r="WLN201" s="251"/>
      <c r="WLO201" s="251"/>
      <c r="WLP201" s="251"/>
      <c r="WLQ201" s="251"/>
      <c r="WLR201" s="251"/>
      <c r="WLS201" s="251"/>
      <c r="WLT201" s="251"/>
      <c r="WLU201" s="251"/>
      <c r="WLV201" s="251"/>
      <c r="WLW201" s="251"/>
      <c r="WLX201" s="251"/>
      <c r="WLY201" s="251"/>
      <c r="WLZ201" s="251"/>
      <c r="WMA201" s="251"/>
      <c r="WMB201" s="251"/>
      <c r="WMC201" s="251"/>
      <c r="WMD201" s="251"/>
      <c r="WME201" s="251"/>
      <c r="WMF201" s="251"/>
      <c r="WMG201" s="251"/>
      <c r="WMH201" s="251"/>
      <c r="WMI201" s="251"/>
      <c r="WMJ201" s="251"/>
      <c r="WMK201" s="251"/>
      <c r="WML201" s="251"/>
      <c r="WMM201" s="251"/>
      <c r="WMN201" s="251"/>
      <c r="WMO201" s="251"/>
      <c r="WMP201" s="251"/>
      <c r="WMQ201" s="251"/>
      <c r="WMR201" s="251"/>
      <c r="WMS201" s="251"/>
      <c r="WMT201" s="251"/>
      <c r="WMU201" s="251"/>
      <c r="WMV201" s="251"/>
      <c r="WMW201" s="251"/>
      <c r="WMX201" s="251"/>
      <c r="WMY201" s="251"/>
      <c r="WMZ201" s="251"/>
      <c r="WNA201" s="251"/>
      <c r="WNB201" s="251"/>
      <c r="WNC201" s="251"/>
      <c r="WND201" s="251"/>
      <c r="WNE201" s="251"/>
      <c r="WNF201" s="251"/>
      <c r="WNG201" s="251"/>
      <c r="WNH201" s="251"/>
      <c r="WNI201" s="251"/>
      <c r="WNJ201" s="251"/>
      <c r="WNK201" s="251"/>
      <c r="WNL201" s="251"/>
      <c r="WNM201" s="251"/>
      <c r="WNN201" s="251"/>
      <c r="WNO201" s="251"/>
      <c r="WNP201" s="251"/>
      <c r="WNQ201" s="251"/>
      <c r="WNR201" s="251"/>
      <c r="WNS201" s="251"/>
      <c r="WNT201" s="251"/>
      <c r="WNU201" s="251"/>
      <c r="WNV201" s="251"/>
      <c r="WNW201" s="251"/>
      <c r="WNX201" s="251"/>
      <c r="WNY201" s="251"/>
      <c r="WNZ201" s="251"/>
      <c r="WOA201" s="251"/>
      <c r="WOB201" s="251"/>
      <c r="WOC201" s="251"/>
      <c r="WOD201" s="251"/>
      <c r="WOE201" s="251"/>
      <c r="WOF201" s="251"/>
      <c r="WOG201" s="251"/>
      <c r="WOH201" s="251"/>
      <c r="WOI201" s="251"/>
      <c r="WOJ201" s="251"/>
      <c r="WOK201" s="251"/>
      <c r="WOL201" s="251"/>
      <c r="WOM201" s="251"/>
      <c r="WON201" s="251"/>
      <c r="WOO201" s="251"/>
      <c r="WOP201" s="251"/>
      <c r="WOQ201" s="251"/>
      <c r="WOR201" s="251"/>
      <c r="WOS201" s="251"/>
      <c r="WOT201" s="251"/>
      <c r="WOU201" s="251"/>
      <c r="WOV201" s="251"/>
      <c r="WOW201" s="251"/>
      <c r="WOX201" s="251"/>
      <c r="WOY201" s="251"/>
      <c r="WOZ201" s="251"/>
      <c r="WPA201" s="251"/>
      <c r="WPB201" s="251"/>
      <c r="WPC201" s="251"/>
      <c r="WPD201" s="251"/>
      <c r="WPE201" s="251"/>
      <c r="WPF201" s="251"/>
      <c r="WPG201" s="251"/>
      <c r="WPH201" s="251"/>
      <c r="WPI201" s="251"/>
      <c r="WPJ201" s="251"/>
      <c r="WPK201" s="251"/>
      <c r="WPL201" s="251"/>
      <c r="WPM201" s="251"/>
      <c r="WPN201" s="251"/>
      <c r="WPO201" s="251"/>
      <c r="WPP201" s="251"/>
      <c r="WPQ201" s="251"/>
      <c r="WPR201" s="251"/>
      <c r="WPS201" s="251"/>
      <c r="WPT201" s="251"/>
      <c r="WPU201" s="251"/>
      <c r="WPV201" s="251"/>
      <c r="WPW201" s="251"/>
      <c r="WPX201" s="251"/>
      <c r="WPY201" s="251"/>
      <c r="WPZ201" s="251"/>
      <c r="WQA201" s="251"/>
      <c r="WQB201" s="251"/>
      <c r="WQC201" s="251"/>
      <c r="WQD201" s="251"/>
      <c r="WQE201" s="251"/>
      <c r="WQF201" s="251"/>
      <c r="WQG201" s="251"/>
      <c r="WQH201" s="251"/>
      <c r="WQI201" s="251"/>
      <c r="WQJ201" s="251"/>
      <c r="WQK201" s="251"/>
      <c r="WQL201" s="251"/>
      <c r="WQM201" s="251"/>
      <c r="WQN201" s="251"/>
      <c r="WQO201" s="251"/>
      <c r="WQP201" s="251"/>
      <c r="WQQ201" s="251"/>
      <c r="WQR201" s="251"/>
      <c r="WQS201" s="251"/>
      <c r="WQT201" s="251"/>
      <c r="WQU201" s="251"/>
      <c r="WQV201" s="251"/>
      <c r="WQW201" s="251"/>
      <c r="WQX201" s="251"/>
      <c r="WQY201" s="251"/>
      <c r="WQZ201" s="251"/>
      <c r="WRA201" s="251"/>
      <c r="WRB201" s="251"/>
      <c r="WRC201" s="251"/>
      <c r="WRD201" s="251"/>
      <c r="WRE201" s="251"/>
      <c r="WRF201" s="251"/>
      <c r="WRG201" s="251"/>
      <c r="WRH201" s="251"/>
      <c r="WRI201" s="251"/>
      <c r="WRJ201" s="251"/>
      <c r="WRK201" s="251"/>
      <c r="WRL201" s="251"/>
      <c r="WRM201" s="251"/>
      <c r="WRN201" s="251"/>
      <c r="WRO201" s="251"/>
      <c r="WRP201" s="251"/>
      <c r="WRQ201" s="251"/>
      <c r="WRR201" s="251"/>
      <c r="WRS201" s="251"/>
      <c r="WRT201" s="251"/>
      <c r="WRU201" s="251"/>
      <c r="WRV201" s="251"/>
      <c r="WRW201" s="251"/>
      <c r="WRX201" s="251"/>
      <c r="WRY201" s="251"/>
      <c r="WRZ201" s="251"/>
      <c r="WSA201" s="251"/>
      <c r="WSB201" s="251"/>
      <c r="WSC201" s="251"/>
      <c r="WSD201" s="251"/>
      <c r="WSE201" s="251"/>
      <c r="WSF201" s="251"/>
      <c r="WSG201" s="251"/>
      <c r="WSH201" s="251"/>
      <c r="WSI201" s="251"/>
      <c r="WSJ201" s="251"/>
      <c r="WSK201" s="251"/>
      <c r="WSL201" s="251"/>
      <c r="WSM201" s="251"/>
      <c r="WSN201" s="251"/>
      <c r="WSO201" s="251"/>
      <c r="WSP201" s="251"/>
      <c r="WSQ201" s="251"/>
      <c r="WSR201" s="251"/>
      <c r="WSS201" s="251"/>
      <c r="WST201" s="251"/>
      <c r="WSU201" s="251"/>
      <c r="WSV201" s="251"/>
      <c r="WSW201" s="251"/>
      <c r="WSX201" s="251"/>
      <c r="WSY201" s="251"/>
      <c r="WSZ201" s="251"/>
      <c r="WTA201" s="251"/>
      <c r="WTB201" s="251"/>
      <c r="WTC201" s="251"/>
      <c r="WTD201" s="251"/>
      <c r="WTE201" s="251"/>
      <c r="WTF201" s="251"/>
      <c r="WTG201" s="251"/>
      <c r="WTH201" s="251"/>
      <c r="WTI201" s="251"/>
      <c r="WTJ201" s="251"/>
      <c r="WTK201" s="251"/>
      <c r="WTL201" s="251"/>
      <c r="WTM201" s="251"/>
      <c r="WTN201" s="251"/>
      <c r="WTO201" s="251"/>
      <c r="WTP201" s="251"/>
      <c r="WTQ201" s="251"/>
      <c r="WTR201" s="251"/>
      <c r="WTS201" s="251"/>
      <c r="WTT201" s="251"/>
      <c r="WTU201" s="251"/>
      <c r="WTV201" s="251"/>
      <c r="WTW201" s="251"/>
      <c r="WTX201" s="251"/>
      <c r="WTY201" s="251"/>
      <c r="WTZ201" s="251"/>
      <c r="WUA201" s="251"/>
      <c r="WUB201" s="251"/>
      <c r="WUC201" s="251"/>
      <c r="WUD201" s="251"/>
      <c r="WUE201" s="251"/>
      <c r="WUF201" s="251"/>
      <c r="WUG201" s="251"/>
      <c r="WUH201" s="251"/>
      <c r="WUI201" s="251"/>
      <c r="WUJ201" s="251"/>
      <c r="WUK201" s="251"/>
      <c r="WUL201" s="251"/>
      <c r="WUM201" s="251"/>
      <c r="WUN201" s="251"/>
      <c r="WUO201" s="251"/>
      <c r="WUP201" s="251"/>
      <c r="WUQ201" s="251"/>
      <c r="WUR201" s="251"/>
      <c r="WUS201" s="251"/>
      <c r="WUT201" s="251"/>
      <c r="WUU201" s="251"/>
      <c r="WUV201" s="251"/>
      <c r="WUW201" s="251"/>
      <c r="WUX201" s="251"/>
      <c r="WUY201" s="251"/>
      <c r="WUZ201" s="251"/>
      <c r="WVA201" s="251"/>
      <c r="WVB201" s="251"/>
      <c r="WVC201" s="251"/>
      <c r="WVD201" s="251"/>
      <c r="WVE201" s="251"/>
      <c r="WVF201" s="251"/>
      <c r="WVG201" s="251"/>
      <c r="WVH201" s="251"/>
      <c r="WVI201" s="251"/>
      <c r="WVJ201" s="251"/>
      <c r="WVK201" s="251"/>
      <c r="WVL201" s="251"/>
      <c r="WVM201" s="251"/>
      <c r="WVN201" s="251"/>
      <c r="WVO201" s="251"/>
    </row>
    <row r="202" spans="1:16135">
      <c r="F202" s="215"/>
      <c r="G202" s="215"/>
    </row>
    <row r="203" spans="1:16135">
      <c r="F203" s="215"/>
      <c r="G203" s="215"/>
    </row>
    <row r="204" spans="1:16135">
      <c r="F204" s="215"/>
      <c r="G204" s="215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55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Zał.Nr1</vt:lpstr>
      <vt:lpstr>Za ł.Nr2</vt:lpstr>
      <vt:lpstr>Zał.Nr3</vt:lpstr>
      <vt:lpstr>Arkusz1</vt:lpstr>
      <vt:lpstr>Zał.Nr1!Obszar_wydruku</vt:lpstr>
      <vt:lpstr>Zał.Nr3!Obszar_wydruku</vt:lpstr>
      <vt:lpstr>Zał.Nr1!Tytuły_wydruku</vt:lpstr>
      <vt:lpstr>Zał.Nr3!Tytuły_wydruku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385/2025 PREZYDENTA MIASTA WŁOCŁAWEK z dnia 30 grudnia 2025 r.</dc:title>
  <dc:creator>Monika Szubska</dc:creator>
  <cp:keywords>Załącznik do Zarządzenia Nr 385/2025 PREZYDENTA MIASTA WŁOCŁAWEK z dnia 30 grudnia 2025 r.</cp:keywords>
  <cp:lastModifiedBy>Monika Dębicka</cp:lastModifiedBy>
  <cp:lastPrinted>2026-01-05T12:37:23Z</cp:lastPrinted>
  <dcterms:created xsi:type="dcterms:W3CDTF">2015-06-05T18:19:34Z</dcterms:created>
  <dcterms:modified xsi:type="dcterms:W3CDTF">2026-01-05T12:49:49Z</dcterms:modified>
</cp:coreProperties>
</file>